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OD\Ops\All Proj\Proj\FY19 Proj\RFP-C FY19\RFP-C 19-42 CIP Phase 4 Network Equipment\1-Pre Solicitation\Working File\"/>
    </mc:Choice>
  </mc:AlternateContent>
  <bookViews>
    <workbookView xWindow="0" yWindow="0" windowWidth="28800" windowHeight="11700"/>
  </bookViews>
  <sheets>
    <sheet name="Academic" sheetId="1" r:id="rId1"/>
    <sheet name="Main" sheetId="2" r:id="rId2"/>
    <sheet name="Workforce" sheetId="3" r:id="rId3"/>
    <sheet name="Automotive" sheetId="4" r:id="rId4"/>
    <sheet name="Central Plant" sheetId="5" r:id="rId5"/>
    <sheet name="Cables &amp; Misc" sheetId="6" r:id="rId6"/>
  </sheets>
  <definedNames>
    <definedName name="_xlnm.Print_Area" localSheetId="0">Academic!$A$2:$K$56</definedName>
    <definedName name="_xlnm.Print_Titles" localSheetId="0">Academic!$2:$2</definedName>
    <definedName name="_xlnm.Print_Titles" localSheetId="3">Automotive!$1:$1</definedName>
    <definedName name="_xlnm.Print_Titles" localSheetId="5">'Cables &amp; Misc'!$7:$7</definedName>
    <definedName name="_xlnm.Print_Titles" localSheetId="4">'Central Plant'!$1:$1</definedName>
    <definedName name="_xlnm.Print_Titles" localSheetId="1">Main!$2:$2</definedName>
    <definedName name="_xlnm.Print_Titles" localSheetId="2">Workforce!$1:$1</definedName>
  </definedNames>
  <calcPr calcId="162913"/>
</workbook>
</file>

<file path=xl/calcChain.xml><?xml version="1.0" encoding="utf-8"?>
<calcChain xmlns="http://schemas.openxmlformats.org/spreadsheetml/2006/main">
  <c r="H147" i="6" l="1"/>
  <c r="H146" i="6"/>
  <c r="H145" i="6"/>
  <c r="H144" i="6"/>
  <c r="H143" i="6"/>
  <c r="H142" i="6"/>
  <c r="H141" i="6"/>
  <c r="H140" i="6"/>
  <c r="H136" i="6"/>
  <c r="H132" i="6"/>
  <c r="H131" i="6"/>
  <c r="H119" i="6"/>
  <c r="H118" i="6"/>
  <c r="H117" i="6"/>
  <c r="H116" i="6"/>
  <c r="H115" i="6"/>
  <c r="H114" i="6"/>
  <c r="H113" i="6"/>
  <c r="H112" i="6"/>
  <c r="H111" i="6"/>
  <c r="H110" i="6"/>
  <c r="H109" i="6"/>
  <c r="H108" i="6"/>
  <c r="H107" i="6"/>
  <c r="H106" i="6"/>
  <c r="H105" i="6"/>
  <c r="H104" i="6"/>
  <c r="H103" i="6"/>
  <c r="H102" i="6"/>
  <c r="H99" i="6"/>
  <c r="H98" i="6"/>
  <c r="H97" i="6"/>
  <c r="H96" i="6"/>
  <c r="H95" i="6"/>
  <c r="H94" i="6"/>
  <c r="H93" i="6"/>
  <c r="H92" i="6"/>
  <c r="H91" i="6"/>
  <c r="H90" i="6"/>
  <c r="H89" i="6"/>
  <c r="H88" i="6"/>
  <c r="H85" i="6"/>
  <c r="H84" i="6"/>
  <c r="H83" i="6"/>
  <c r="H82" i="6"/>
  <c r="H81" i="6"/>
  <c r="H80" i="6"/>
  <c r="H79" i="6"/>
  <c r="H78" i="6"/>
  <c r="H77" i="6"/>
  <c r="H74" i="6"/>
  <c r="H73" i="6"/>
  <c r="H72" i="6"/>
  <c r="H71" i="6"/>
  <c r="H70" i="6"/>
  <c r="H69" i="6"/>
  <c r="H68" i="6"/>
  <c r="H67" i="6"/>
  <c r="H66" i="6"/>
  <c r="H65" i="6"/>
  <c r="H64" i="6"/>
  <c r="H63" i="6"/>
  <c r="H60" i="6"/>
  <c r="H59" i="6"/>
  <c r="H58" i="6"/>
  <c r="H57" i="6"/>
  <c r="H56" i="6"/>
  <c r="H55" i="6"/>
  <c r="H54" i="6"/>
  <c r="H53" i="6"/>
  <c r="H52" i="6"/>
  <c r="H51" i="6"/>
  <c r="H50" i="6"/>
  <c r="H49"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2" i="6"/>
  <c r="H11" i="6"/>
  <c r="H10" i="6"/>
  <c r="H9" i="6"/>
  <c r="O147" i="6" l="1"/>
  <c r="E147" i="6"/>
  <c r="E146" i="6"/>
  <c r="O146" i="6" s="1"/>
  <c r="O145" i="6"/>
  <c r="E145" i="6"/>
  <c r="O144" i="6"/>
  <c r="E144" i="6"/>
  <c r="O143" i="6"/>
  <c r="E143" i="6"/>
  <c r="O142" i="6"/>
  <c r="E142" i="6"/>
  <c r="O141" i="6"/>
  <c r="E141" i="6"/>
  <c r="O140" i="6"/>
  <c r="E140" i="6"/>
  <c r="N139" i="6"/>
  <c r="M139" i="6"/>
  <c r="L139" i="6"/>
  <c r="K139" i="6"/>
  <c r="J139" i="6"/>
  <c r="E136" i="6"/>
  <c r="O136" i="6" s="1"/>
  <c r="O135" i="6" s="1"/>
  <c r="N135" i="6"/>
  <c r="M135" i="6"/>
  <c r="L135" i="6"/>
  <c r="K135" i="6"/>
  <c r="J135" i="6"/>
  <c r="O132" i="6"/>
  <c r="E132" i="6"/>
  <c r="E131" i="6"/>
  <c r="O131" i="6" s="1"/>
  <c r="O130" i="6" s="1"/>
  <c r="N130" i="6"/>
  <c r="N150" i="6" s="1"/>
  <c r="N4" i="6" s="1"/>
  <c r="M130" i="6"/>
  <c r="L130" i="6"/>
  <c r="K130" i="6"/>
  <c r="J130" i="6"/>
  <c r="J150" i="6" s="1"/>
  <c r="J4" i="6" s="1"/>
  <c r="O119" i="6"/>
  <c r="E119" i="6"/>
  <c r="E118" i="6"/>
  <c r="O118" i="6" s="1"/>
  <c r="O117" i="6"/>
  <c r="E117" i="6"/>
  <c r="E116" i="6"/>
  <c r="O116" i="6" s="1"/>
  <c r="O115" i="6"/>
  <c r="E115" i="6"/>
  <c r="E114" i="6"/>
  <c r="O114" i="6" s="1"/>
  <c r="O113" i="6"/>
  <c r="E113" i="6"/>
  <c r="E112" i="6"/>
  <c r="O112" i="6" s="1"/>
  <c r="O111" i="6"/>
  <c r="E111" i="6"/>
  <c r="E110" i="6"/>
  <c r="O110" i="6" s="1"/>
  <c r="O109" i="6"/>
  <c r="E109" i="6"/>
  <c r="E108" i="6"/>
  <c r="O108" i="6" s="1"/>
  <c r="O107" i="6"/>
  <c r="E107" i="6"/>
  <c r="E106" i="6"/>
  <c r="O106" i="6" s="1"/>
  <c r="O105" i="6"/>
  <c r="E105" i="6"/>
  <c r="E104" i="6"/>
  <c r="O104" i="6" s="1"/>
  <c r="O103" i="6"/>
  <c r="E103" i="6"/>
  <c r="E102" i="6"/>
  <c r="O102" i="6" s="1"/>
  <c r="N101" i="6"/>
  <c r="M101" i="6"/>
  <c r="L101" i="6"/>
  <c r="K101" i="6"/>
  <c r="J101" i="6"/>
  <c r="E99" i="6"/>
  <c r="O99" i="6" s="1"/>
  <c r="E98" i="6"/>
  <c r="O98" i="6" s="1"/>
  <c r="E97" i="6"/>
  <c r="O97" i="6" s="1"/>
  <c r="E96" i="6"/>
  <c r="O96" i="6" s="1"/>
  <c r="E95" i="6"/>
  <c r="O95" i="6" s="1"/>
  <c r="E94" i="6"/>
  <c r="O94" i="6" s="1"/>
  <c r="E93" i="6"/>
  <c r="O93" i="6" s="1"/>
  <c r="E92" i="6"/>
  <c r="O92" i="6" s="1"/>
  <c r="E91" i="6"/>
  <c r="O91" i="6" s="1"/>
  <c r="E90" i="6"/>
  <c r="O90" i="6" s="1"/>
  <c r="E89" i="6"/>
  <c r="O89" i="6" s="1"/>
  <c r="E88" i="6"/>
  <c r="O88" i="6" s="1"/>
  <c r="N87" i="6"/>
  <c r="M87" i="6"/>
  <c r="L87" i="6"/>
  <c r="K87" i="6"/>
  <c r="J87" i="6"/>
  <c r="E85" i="6"/>
  <c r="O85" i="6" s="1"/>
  <c r="O84" i="6"/>
  <c r="E84" i="6"/>
  <c r="E83" i="6"/>
  <c r="O83" i="6" s="1"/>
  <c r="O82" i="6"/>
  <c r="E82" i="6"/>
  <c r="E81" i="6"/>
  <c r="O81" i="6" s="1"/>
  <c r="O80" i="6"/>
  <c r="E80" i="6"/>
  <c r="E79" i="6"/>
  <c r="O79" i="6" s="1"/>
  <c r="O78" i="6"/>
  <c r="E78" i="6"/>
  <c r="E77" i="6"/>
  <c r="O77" i="6" s="1"/>
  <c r="N76" i="6"/>
  <c r="M76" i="6"/>
  <c r="L76" i="6"/>
  <c r="K76" i="6"/>
  <c r="J76" i="6"/>
  <c r="E74" i="6"/>
  <c r="O74" i="6" s="1"/>
  <c r="E73" i="6"/>
  <c r="O73" i="6" s="1"/>
  <c r="E72" i="6"/>
  <c r="O72" i="6" s="1"/>
  <c r="E71" i="6"/>
  <c r="O71" i="6" s="1"/>
  <c r="E70" i="6"/>
  <c r="O70" i="6" s="1"/>
  <c r="E69" i="6"/>
  <c r="O69" i="6" s="1"/>
  <c r="E68" i="6"/>
  <c r="O68" i="6" s="1"/>
  <c r="E67" i="6"/>
  <c r="O67" i="6" s="1"/>
  <c r="E66" i="6"/>
  <c r="E65" i="6"/>
  <c r="O65" i="6" s="1"/>
  <c r="O64" i="6"/>
  <c r="E64" i="6"/>
  <c r="E63" i="6"/>
  <c r="O63" i="6" s="1"/>
  <c r="N62" i="6"/>
  <c r="M62" i="6"/>
  <c r="L62" i="6"/>
  <c r="K62" i="6"/>
  <c r="J62" i="6"/>
  <c r="E60" i="6"/>
  <c r="O60" i="6" s="1"/>
  <c r="E59" i="6"/>
  <c r="O59" i="6" s="1"/>
  <c r="E58" i="6"/>
  <c r="O58" i="6" s="1"/>
  <c r="E57" i="6"/>
  <c r="O57" i="6" s="1"/>
  <c r="E56" i="6"/>
  <c r="O56" i="6" s="1"/>
  <c r="E55" i="6"/>
  <c r="O55" i="6" s="1"/>
  <c r="E54" i="6"/>
  <c r="O54" i="6" s="1"/>
  <c r="E53" i="6"/>
  <c r="O53" i="6" s="1"/>
  <c r="E52" i="6"/>
  <c r="O52" i="6" s="1"/>
  <c r="E51" i="6"/>
  <c r="O51" i="6" s="1"/>
  <c r="E50" i="6"/>
  <c r="O50" i="6" s="1"/>
  <c r="E49" i="6"/>
  <c r="O49" i="6" s="1"/>
  <c r="N48" i="6"/>
  <c r="M48" i="6"/>
  <c r="L48" i="6"/>
  <c r="K48" i="6"/>
  <c r="J48" i="6"/>
  <c r="E46" i="6"/>
  <c r="O46" i="6" s="1"/>
  <c r="E45" i="6"/>
  <c r="O45" i="6" s="1"/>
  <c r="E44" i="6"/>
  <c r="O44" i="6" s="1"/>
  <c r="E43" i="6"/>
  <c r="O43" i="6" s="1"/>
  <c r="E42" i="6"/>
  <c r="O42" i="6" s="1"/>
  <c r="E41" i="6"/>
  <c r="O41" i="6" s="1"/>
  <c r="E40" i="6"/>
  <c r="O40" i="6" s="1"/>
  <c r="E39" i="6"/>
  <c r="O39" i="6" s="1"/>
  <c r="E38" i="6"/>
  <c r="O38" i="6" s="1"/>
  <c r="E37" i="6"/>
  <c r="O37" i="6" s="1"/>
  <c r="E36" i="6"/>
  <c r="O36" i="6" s="1"/>
  <c r="E35" i="6"/>
  <c r="O35" i="6" s="1"/>
  <c r="E34" i="6"/>
  <c r="O34" i="6" s="1"/>
  <c r="E33" i="6"/>
  <c r="O33" i="6" s="1"/>
  <c r="E32" i="6"/>
  <c r="O32" i="6" s="1"/>
  <c r="E31" i="6"/>
  <c r="O31" i="6" s="1"/>
  <c r="E30" i="6"/>
  <c r="O30" i="6" s="1"/>
  <c r="E29" i="6"/>
  <c r="O29" i="6" s="1"/>
  <c r="E28" i="6"/>
  <c r="O28" i="6" s="1"/>
  <c r="E27" i="6"/>
  <c r="O27" i="6" s="1"/>
  <c r="E26" i="6"/>
  <c r="O26" i="6" s="1"/>
  <c r="E25" i="6"/>
  <c r="O25" i="6" s="1"/>
  <c r="E24" i="6"/>
  <c r="O24" i="6" s="1"/>
  <c r="E23" i="6"/>
  <c r="O23" i="6" s="1"/>
  <c r="E22" i="6"/>
  <c r="O22" i="6" s="1"/>
  <c r="E21" i="6"/>
  <c r="O21" i="6" s="1"/>
  <c r="E20" i="6"/>
  <c r="O20" i="6" s="1"/>
  <c r="E19" i="6"/>
  <c r="O19" i="6" s="1"/>
  <c r="E18" i="6"/>
  <c r="O18" i="6" s="1"/>
  <c r="E17" i="6"/>
  <c r="O17" i="6" s="1"/>
  <c r="E16" i="6"/>
  <c r="O16" i="6" s="1"/>
  <c r="E15" i="6"/>
  <c r="O15" i="6" s="1"/>
  <c r="N14" i="6"/>
  <c r="M14" i="6"/>
  <c r="L14" i="6"/>
  <c r="K14" i="6"/>
  <c r="J14" i="6"/>
  <c r="E12" i="6"/>
  <c r="O12" i="6" s="1"/>
  <c r="E11" i="6"/>
  <c r="O11" i="6" s="1"/>
  <c r="E10" i="6"/>
  <c r="O10" i="6" s="1"/>
  <c r="E9" i="6"/>
  <c r="O9" i="6" s="1"/>
  <c r="N8" i="6"/>
  <c r="M8" i="6"/>
  <c r="L8" i="6"/>
  <c r="K8" i="6"/>
  <c r="J8" i="6"/>
  <c r="O14" i="6" l="1"/>
  <c r="O76" i="6"/>
  <c r="O101" i="6"/>
  <c r="K121" i="6"/>
  <c r="K3" i="6" s="1"/>
  <c r="J121" i="6"/>
  <c r="J3" i="6" s="1"/>
  <c r="J5" i="6" s="1"/>
  <c r="N121" i="6"/>
  <c r="N3" i="6" s="1"/>
  <c r="N5" i="6" s="1"/>
  <c r="M150" i="6"/>
  <c r="M4" i="6" s="1"/>
  <c r="M121" i="6"/>
  <c r="M3" i="6" s="1"/>
  <c r="M5" i="6" s="1"/>
  <c r="L121" i="6"/>
  <c r="L3" i="6" s="1"/>
  <c r="O139" i="6"/>
  <c r="O150" i="6" s="1"/>
  <c r="L150" i="6"/>
  <c r="L4" i="6" s="1"/>
  <c r="K150" i="6"/>
  <c r="K4" i="6" s="1"/>
  <c r="O4" i="6" s="1"/>
  <c r="O48" i="6"/>
  <c r="O87" i="6"/>
  <c r="O8" i="6"/>
  <c r="O62" i="6"/>
  <c r="I29" i="4"/>
  <c r="K29" i="4" s="1"/>
  <c r="I31" i="2"/>
  <c r="K31" i="2" s="1"/>
  <c r="I28" i="1"/>
  <c r="K28" i="1" s="1"/>
  <c r="L5" i="6" l="1"/>
  <c r="K5" i="6"/>
  <c r="O5" i="6" s="1"/>
  <c r="O121" i="6"/>
  <c r="O3" i="6"/>
  <c r="I30" i="5"/>
  <c r="K30" i="5" s="1"/>
  <c r="I29" i="5"/>
  <c r="K29" i="5" s="1"/>
  <c r="I28" i="5"/>
  <c r="K28" i="5" s="1"/>
  <c r="I27" i="5"/>
  <c r="K27" i="5" s="1"/>
  <c r="I26" i="5"/>
  <c r="K26" i="5" s="1"/>
  <c r="I25" i="5"/>
  <c r="K25" i="5" s="1"/>
  <c r="I24" i="5"/>
  <c r="K24" i="5" s="1"/>
  <c r="I23" i="5"/>
  <c r="K23" i="5" s="1"/>
  <c r="I22" i="5"/>
  <c r="K22" i="5" s="1"/>
  <c r="I21" i="5"/>
  <c r="K21" i="5" s="1"/>
  <c r="I20" i="5"/>
  <c r="K20" i="5" s="1"/>
  <c r="I19" i="5"/>
  <c r="K19" i="5" s="1"/>
  <c r="I18" i="5"/>
  <c r="K18" i="5" s="1"/>
  <c r="I17" i="5"/>
  <c r="K17" i="5" s="1"/>
  <c r="I16" i="5"/>
  <c r="K16" i="5" s="1"/>
  <c r="I15" i="5"/>
  <c r="K15" i="5" s="1"/>
  <c r="I14" i="5"/>
  <c r="K14" i="5" s="1"/>
  <c r="I13" i="5"/>
  <c r="K13" i="5" s="1"/>
  <c r="K35" i="5" s="1"/>
  <c r="I12" i="5"/>
  <c r="K12" i="5" s="1"/>
  <c r="I11" i="5"/>
  <c r="K11" i="5" s="1"/>
  <c r="I10" i="5"/>
  <c r="K10" i="5" s="1"/>
  <c r="I9" i="5"/>
  <c r="K9" i="5" s="1"/>
  <c r="I8" i="5"/>
  <c r="K8" i="5" s="1"/>
  <c r="I7" i="5"/>
  <c r="K7" i="5" s="1"/>
  <c r="I6" i="5"/>
  <c r="K6" i="5" s="1"/>
  <c r="I5" i="5"/>
  <c r="K5" i="5" s="1"/>
  <c r="I4" i="5"/>
  <c r="K4" i="5" s="1"/>
  <c r="I3" i="5"/>
  <c r="K3" i="5" s="1"/>
  <c r="K33" i="5" l="1"/>
  <c r="K34" i="5"/>
  <c r="I46" i="4"/>
  <c r="K46" i="4" s="1"/>
  <c r="I45" i="4"/>
  <c r="K45" i="4" s="1"/>
  <c r="I44" i="4"/>
  <c r="K44" i="4" s="1"/>
  <c r="I43" i="4"/>
  <c r="K43" i="4" s="1"/>
  <c r="I42" i="4"/>
  <c r="K42" i="4" s="1"/>
  <c r="I41" i="4"/>
  <c r="K41" i="4" s="1"/>
  <c r="I40" i="4"/>
  <c r="K40" i="4" s="1"/>
  <c r="I39" i="4"/>
  <c r="K39" i="4" s="1"/>
  <c r="I38" i="4"/>
  <c r="K38" i="4" s="1"/>
  <c r="I37" i="4"/>
  <c r="K37" i="4" s="1"/>
  <c r="I36" i="4"/>
  <c r="K36" i="4" s="1"/>
  <c r="I35" i="4"/>
  <c r="K35" i="4" s="1"/>
  <c r="I34" i="4"/>
  <c r="K34" i="4" s="1"/>
  <c r="I33" i="4"/>
  <c r="K33" i="4" s="1"/>
  <c r="I32" i="4"/>
  <c r="K32" i="4" s="1"/>
  <c r="I31" i="4"/>
  <c r="K31" i="4" s="1"/>
  <c r="I30" i="4"/>
  <c r="K30" i="4" s="1"/>
  <c r="I28" i="4"/>
  <c r="K28" i="4" s="1"/>
  <c r="I27" i="4"/>
  <c r="K27" i="4" s="1"/>
  <c r="I26" i="4"/>
  <c r="K26" i="4" s="1"/>
  <c r="I25" i="4"/>
  <c r="K25" i="4" s="1"/>
  <c r="I24" i="4"/>
  <c r="K24" i="4" s="1"/>
  <c r="I23" i="4"/>
  <c r="K23" i="4" s="1"/>
  <c r="I22" i="4"/>
  <c r="K22" i="4" s="1"/>
  <c r="I21" i="4"/>
  <c r="K21" i="4" s="1"/>
  <c r="I20" i="4"/>
  <c r="K20" i="4" s="1"/>
  <c r="I19" i="4"/>
  <c r="K19" i="4" s="1"/>
  <c r="I18" i="4"/>
  <c r="K18" i="4" s="1"/>
  <c r="I17" i="4"/>
  <c r="K17" i="4" s="1"/>
  <c r="I16" i="4"/>
  <c r="K16" i="4" s="1"/>
  <c r="I15" i="4"/>
  <c r="K15" i="4" s="1"/>
  <c r="I14" i="4"/>
  <c r="K14" i="4" s="1"/>
  <c r="I13" i="4"/>
  <c r="K13" i="4" s="1"/>
  <c r="I12" i="4"/>
  <c r="K12" i="4" s="1"/>
  <c r="I11" i="4"/>
  <c r="K11" i="4" s="1"/>
  <c r="I10" i="4"/>
  <c r="K10" i="4" s="1"/>
  <c r="I9" i="4"/>
  <c r="K9" i="4" s="1"/>
  <c r="I8" i="4"/>
  <c r="K8" i="4" s="1"/>
  <c r="I7" i="4"/>
  <c r="K7" i="4" s="1"/>
  <c r="I6" i="4"/>
  <c r="K6" i="4" s="1"/>
  <c r="I5" i="4"/>
  <c r="K5" i="4" s="1"/>
  <c r="I4" i="4"/>
  <c r="K4" i="4" s="1"/>
  <c r="I3" i="4"/>
  <c r="K3" i="4" s="1"/>
  <c r="K49" i="4" l="1"/>
  <c r="K36" i="5"/>
  <c r="K50" i="4"/>
  <c r="K51" i="4"/>
  <c r="K52" i="4" l="1"/>
  <c r="I45" i="3" l="1"/>
  <c r="K45" i="3" s="1"/>
  <c r="I44" i="3"/>
  <c r="K44" i="3" s="1"/>
  <c r="I43" i="3"/>
  <c r="K43" i="3" s="1"/>
  <c r="I42" i="3"/>
  <c r="K42" i="3" s="1"/>
  <c r="I41" i="3"/>
  <c r="K41" i="3" s="1"/>
  <c r="I40" i="3"/>
  <c r="K40" i="3" s="1"/>
  <c r="I39" i="3"/>
  <c r="K39" i="3" s="1"/>
  <c r="I38" i="3"/>
  <c r="K38" i="3" s="1"/>
  <c r="I37" i="3"/>
  <c r="K37" i="3" s="1"/>
  <c r="I36" i="3"/>
  <c r="K36" i="3" s="1"/>
  <c r="I35" i="3"/>
  <c r="K35" i="3" s="1"/>
  <c r="I34" i="3"/>
  <c r="K34" i="3" s="1"/>
  <c r="I33" i="3"/>
  <c r="K33" i="3" s="1"/>
  <c r="I32" i="3"/>
  <c r="K32" i="3" s="1"/>
  <c r="I31" i="3"/>
  <c r="K31" i="3" s="1"/>
  <c r="I30" i="3"/>
  <c r="K30" i="3" s="1"/>
  <c r="I29" i="3"/>
  <c r="K29" i="3" s="1"/>
  <c r="I28" i="3"/>
  <c r="K28" i="3" s="1"/>
  <c r="I27" i="3"/>
  <c r="K27" i="3" s="1"/>
  <c r="I26" i="3"/>
  <c r="K26" i="3" s="1"/>
  <c r="I25" i="3"/>
  <c r="K25" i="3" s="1"/>
  <c r="I24" i="3"/>
  <c r="K24" i="3" s="1"/>
  <c r="I23" i="3"/>
  <c r="K23" i="3" s="1"/>
  <c r="I22" i="3"/>
  <c r="K22" i="3" s="1"/>
  <c r="I21" i="3"/>
  <c r="K21" i="3" s="1"/>
  <c r="I20" i="3"/>
  <c r="K20" i="3" s="1"/>
  <c r="I19" i="3"/>
  <c r="K19" i="3" s="1"/>
  <c r="I18" i="3"/>
  <c r="K18" i="3" s="1"/>
  <c r="I17" i="3"/>
  <c r="K17" i="3" s="1"/>
  <c r="I16" i="3"/>
  <c r="K16" i="3" s="1"/>
  <c r="I15" i="3"/>
  <c r="K15" i="3" s="1"/>
  <c r="I14" i="3"/>
  <c r="K14" i="3" s="1"/>
  <c r="I13" i="3"/>
  <c r="K13" i="3" s="1"/>
  <c r="I12" i="3"/>
  <c r="K12" i="3" s="1"/>
  <c r="I11" i="3"/>
  <c r="K11" i="3" s="1"/>
  <c r="I10" i="3"/>
  <c r="K10" i="3" s="1"/>
  <c r="I9" i="3"/>
  <c r="K9" i="3" s="1"/>
  <c r="I8" i="3"/>
  <c r="K8" i="3" s="1"/>
  <c r="I7" i="3"/>
  <c r="K7" i="3" s="1"/>
  <c r="I6" i="3"/>
  <c r="K6" i="3" s="1"/>
  <c r="I5" i="3"/>
  <c r="K5" i="3" s="1"/>
  <c r="I4" i="3"/>
  <c r="K4" i="3" s="1"/>
  <c r="I3" i="3"/>
  <c r="K3" i="3" s="1"/>
  <c r="K49" i="3" l="1"/>
  <c r="K48" i="3"/>
  <c r="K50" i="3"/>
  <c r="K51" i="3" l="1"/>
  <c r="I48" i="2"/>
  <c r="K48" i="2" s="1"/>
  <c r="I47" i="2"/>
  <c r="K47" i="2" s="1"/>
  <c r="I46" i="2"/>
  <c r="K46" i="2" s="1"/>
  <c r="I45" i="2"/>
  <c r="K45" i="2" s="1"/>
  <c r="I44" i="2"/>
  <c r="K44" i="2" s="1"/>
  <c r="I43" i="2"/>
  <c r="K43" i="2" s="1"/>
  <c r="I42" i="2"/>
  <c r="K42" i="2" s="1"/>
  <c r="I41" i="2"/>
  <c r="K41" i="2" s="1"/>
  <c r="I40" i="2"/>
  <c r="K40" i="2" s="1"/>
  <c r="I39" i="2"/>
  <c r="K39" i="2" s="1"/>
  <c r="I38" i="2"/>
  <c r="K38" i="2" s="1"/>
  <c r="I37" i="2"/>
  <c r="K37" i="2" s="1"/>
  <c r="I36" i="2"/>
  <c r="K36" i="2" s="1"/>
  <c r="I35" i="2"/>
  <c r="K35" i="2" s="1"/>
  <c r="I34" i="2"/>
  <c r="K34" i="2" s="1"/>
  <c r="I33" i="2"/>
  <c r="K33" i="2" s="1"/>
  <c r="I32" i="2"/>
  <c r="K32" i="2" s="1"/>
  <c r="I30" i="2"/>
  <c r="K30" i="2" s="1"/>
  <c r="I29" i="2"/>
  <c r="K29" i="2" s="1"/>
  <c r="I28" i="2"/>
  <c r="K28" i="2" s="1"/>
  <c r="I27" i="2"/>
  <c r="K27" i="2" s="1"/>
  <c r="I26" i="2"/>
  <c r="K26" i="2" s="1"/>
  <c r="I25" i="2"/>
  <c r="K25" i="2" s="1"/>
  <c r="I24" i="2"/>
  <c r="K24" i="2" s="1"/>
  <c r="I23" i="2"/>
  <c r="K23" i="2" s="1"/>
  <c r="I22" i="2"/>
  <c r="K22" i="2" s="1"/>
  <c r="I21" i="2"/>
  <c r="K21" i="2" s="1"/>
  <c r="I20" i="2"/>
  <c r="K20" i="2" s="1"/>
  <c r="I19" i="2"/>
  <c r="K19" i="2" s="1"/>
  <c r="I18" i="2"/>
  <c r="K18" i="2" s="1"/>
  <c r="I17" i="2"/>
  <c r="K17" i="2" s="1"/>
  <c r="I16" i="2"/>
  <c r="K16" i="2" s="1"/>
  <c r="I15" i="2"/>
  <c r="K15" i="2" s="1"/>
  <c r="I14" i="2"/>
  <c r="K14" i="2" s="1"/>
  <c r="I13" i="2"/>
  <c r="K13" i="2" s="1"/>
  <c r="I12" i="2"/>
  <c r="K12" i="2" s="1"/>
  <c r="I11" i="2"/>
  <c r="K11" i="2" s="1"/>
  <c r="I10" i="2"/>
  <c r="K10" i="2" s="1"/>
  <c r="I9" i="2"/>
  <c r="K9" i="2" s="1"/>
  <c r="I8" i="2"/>
  <c r="K8" i="2" s="1"/>
  <c r="I7" i="2"/>
  <c r="K7" i="2" s="1"/>
  <c r="I6" i="2"/>
  <c r="K6" i="2" s="1"/>
  <c r="I5" i="2"/>
  <c r="K5" i="2" s="1"/>
  <c r="I4" i="2"/>
  <c r="K4" i="2" s="1"/>
  <c r="I3" i="2"/>
  <c r="K3" i="2" s="1"/>
  <c r="K51" i="2" l="1"/>
  <c r="K53" i="2"/>
  <c r="K52" i="2"/>
  <c r="K54" i="2" l="1"/>
  <c r="I4" i="1" l="1"/>
  <c r="K4" i="1" s="1"/>
  <c r="I3" i="1"/>
  <c r="K3" i="1" s="1"/>
  <c r="I5" i="1"/>
  <c r="K5" i="1" s="1"/>
  <c r="I6" i="1"/>
  <c r="K6" i="1" s="1"/>
  <c r="I7" i="1"/>
  <c r="K7" i="1" s="1"/>
  <c r="I8" i="1"/>
  <c r="K8" i="1" s="1"/>
  <c r="I9" i="1"/>
  <c r="K9" i="1" s="1"/>
  <c r="I10" i="1"/>
  <c r="K10" i="1" s="1"/>
  <c r="I11" i="1"/>
  <c r="K11" i="1" s="1"/>
  <c r="I12" i="1"/>
  <c r="K12" i="1" s="1"/>
  <c r="I13" i="1"/>
  <c r="K13" i="1" s="1"/>
  <c r="I14" i="1"/>
  <c r="K14" i="1" s="1"/>
  <c r="I15" i="1"/>
  <c r="K15" i="1"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9" i="1"/>
  <c r="K29" i="1" s="1"/>
  <c r="I30" i="1"/>
  <c r="K30" i="1" s="1"/>
  <c r="I31" i="1"/>
  <c r="K31" i="1" s="1"/>
  <c r="I32" i="1"/>
  <c r="K32" i="1" s="1"/>
  <c r="I33" i="1"/>
  <c r="K33" i="1"/>
  <c r="I34" i="1"/>
  <c r="K34" i="1" s="1"/>
  <c r="I35" i="1"/>
  <c r="K35" i="1" s="1"/>
  <c r="I36" i="1"/>
  <c r="K36" i="1" s="1"/>
  <c r="I37" i="1"/>
  <c r="K37" i="1" s="1"/>
  <c r="I38" i="1"/>
  <c r="K38" i="1" s="1"/>
  <c r="I39" i="1"/>
  <c r="K39" i="1" s="1"/>
  <c r="I40" i="1"/>
  <c r="K40" i="1" s="1"/>
  <c r="I41" i="1"/>
  <c r="K41" i="1" s="1"/>
  <c r="I42" i="1"/>
  <c r="K42" i="1" s="1"/>
  <c r="I43" i="1"/>
  <c r="K43" i="1" s="1"/>
  <c r="K46" i="1" l="1"/>
  <c r="K48" i="1"/>
  <c r="K47" i="1"/>
  <c r="K49" i="1" l="1"/>
</calcChain>
</file>

<file path=xl/sharedStrings.xml><?xml version="1.0" encoding="utf-8"?>
<sst xmlns="http://schemas.openxmlformats.org/spreadsheetml/2006/main" count="1578" uniqueCount="353">
  <si>
    <t/>
  </si>
  <si>
    <t>Line Number</t>
  </si>
  <si>
    <t>Part Number</t>
  </si>
  <si>
    <t>Description</t>
  </si>
  <si>
    <t>Service Duration (Months)</t>
  </si>
  <si>
    <t>Estimated Lead Time (Days)</t>
  </si>
  <si>
    <t>Unit List Price</t>
  </si>
  <si>
    <t>Pricing Term</t>
  </si>
  <si>
    <t>Qty</t>
  </si>
  <si>
    <t>Unit Net Price</t>
  </si>
  <si>
    <t>Disc(%)</t>
  </si>
  <si>
    <t>Extended Net Price</t>
  </si>
  <si>
    <t>---</t>
  </si>
  <si>
    <t>1.0.1</t>
  </si>
  <si>
    <t>N/A</t>
  </si>
  <si>
    <t>C9400-NW-A</t>
  </si>
  <si>
    <t>Cisco Catalyst 9400 Network Advantage License</t>
  </si>
  <si>
    <t>C9400-S-BLANK</t>
  </si>
  <si>
    <t>Cisco Catalyst 9400 Series Slot Blank Cover</t>
  </si>
  <si>
    <t>C9400-PWR-BLANK</t>
  </si>
  <si>
    <t>Cisco Catalyst 9400 Series  Power Supply Blank Cover</t>
  </si>
  <si>
    <t>S9400UK9-169</t>
  </si>
  <si>
    <t>UNIVERSAL</t>
  </si>
  <si>
    <t>C9400-PWR-3200AC</t>
  </si>
  <si>
    <t>Cisco Catalyst 9400 Series 3200W AC Power Supply</t>
  </si>
  <si>
    <t>C1A1TCAT94001</t>
  </si>
  <si>
    <t>DNA Premier Term, C9400</t>
  </si>
  <si>
    <t>1.7.0.1</t>
  </si>
  <si>
    <t>C1A1TCAT94001-3Y</t>
  </si>
  <si>
    <t>DNA Premier Term C9400 3Y - DNA, 100 ISE PLS, 100 SWATCH</t>
  </si>
  <si>
    <t>C1-C9400-DNAA-T</t>
  </si>
  <si>
    <t>Cisco ONE C9400 DNA Advantage  Term licenses</t>
  </si>
  <si>
    <t>1.8.0.1</t>
  </si>
  <si>
    <t>C1-C9400-TRK-3Y</t>
  </si>
  <si>
    <t>Cisco ONE Term SKU 3Y</t>
  </si>
  <si>
    <t>C1-SWATCH-T</t>
  </si>
  <si>
    <t>Cisco ONE StealthWatch License Term - 1 Flow License</t>
  </si>
  <si>
    <t>1.9.0.1</t>
  </si>
  <si>
    <t>C1-SWATCH-TRK-3Y</t>
  </si>
  <si>
    <t>Cisco ONE Subscription SWATCH SKU 3Y</t>
  </si>
  <si>
    <t>C1-ISE-PLS-T</t>
  </si>
  <si>
    <t>Cisco ONE ISE PLUS License Term</t>
  </si>
  <si>
    <t>1.10.0.1</t>
  </si>
  <si>
    <t>C1-ISE-PLS-TRK-3Y</t>
  </si>
  <si>
    <t>Cisco ONE Subscription SKU ISE Plus 3Y</t>
  </si>
  <si>
    <t>C1-ISE-BASE-T</t>
  </si>
  <si>
    <t>Cisco ONE ISE BASE License Term</t>
  </si>
  <si>
    <t>1.11.0.1</t>
  </si>
  <si>
    <t>C1-ISE-BASE-TRK-3Y</t>
  </si>
  <si>
    <t>Cisco ONE Subscription ISE BASE 3Y</t>
  </si>
  <si>
    <t>C9400-SUP-1XL-B</t>
  </si>
  <si>
    <t>Cisco Catalyst 9400 Series Sup-1XL Bundle Select Option</t>
  </si>
  <si>
    <t>C9400-SUP-1XL</t>
  </si>
  <si>
    <t>Cisco Catalyst 9400 Series Supervisor 1XL Module</t>
  </si>
  <si>
    <t>C9400-SSD-240GB</t>
  </si>
  <si>
    <t>Cisco Catalyst 9400 Series 240GB M2 SATA memory (Supervisor)</t>
  </si>
  <si>
    <t>C9400-LC-48U-B</t>
  </si>
  <si>
    <t>Cisco Catalyst 9400 Series 2xC9400-LC-48U for Bundle Select</t>
  </si>
  <si>
    <t>C9400-LC-48U</t>
  </si>
  <si>
    <t>Cisco Catalyst 9400 Series 48-Port UPOE 10/100/1000 (RJ-45)</t>
  </si>
  <si>
    <t>C9400-LC-48UX</t>
  </si>
  <si>
    <t>Cisco Catalyst 9400 Series 48Port UPOE w/ 24p mGig 24p RJ-45</t>
  </si>
  <si>
    <t>AIR-AP3802I-BK910</t>
  </si>
  <si>
    <t>802.11ac W2 10 AP w/CA; 4x4:3SS; Int Ant; mGig -B Domain</t>
  </si>
  <si>
    <t>AIR-AP3802I-BBULK</t>
  </si>
  <si>
    <t>BOM Level AP3800i Bulk PID for B Domain</t>
  </si>
  <si>
    <t>AIR-AP-T-RAIL-R</t>
  </si>
  <si>
    <t>Ceiling Grid Clip for Aironet APs - Recessed Mount (Default)</t>
  </si>
  <si>
    <t>AIR-AP-BRACKET-1</t>
  </si>
  <si>
    <t>802.11 AP Low Profile Mounting Bracket (Default)</t>
  </si>
  <si>
    <t>SW3802-CAPWAP-K9</t>
  </si>
  <si>
    <t>Cisco Aironet 3800 Series CAPWAP Software Image</t>
  </si>
  <si>
    <t>CP-7821-K9-RF</t>
  </si>
  <si>
    <t>Cisco UC Phone 7821 REMANUFACTURED</t>
  </si>
  <si>
    <t>6.0.1</t>
  </si>
  <si>
    <t>CON-SNT-CP7821K9</t>
  </si>
  <si>
    <t>SNTC-8X5XNBD Cisco UC Phone 7821</t>
  </si>
  <si>
    <t>CP-7800-WMK=</t>
  </si>
  <si>
    <t>Spare Wallmount Kit for Cisco UC Phone 7800 Series</t>
  </si>
  <si>
    <t>CP-8832-W-K9</t>
  </si>
  <si>
    <t>Cisco IP Conference Phone 8832 in White Color N America</t>
  </si>
  <si>
    <t>8.0.1</t>
  </si>
  <si>
    <t>CON-SNT-CPW8832W</t>
  </si>
  <si>
    <t>SNTC-8X5XNBD Cisco IP Conference Phone 8832 in White</t>
  </si>
  <si>
    <t>CP-8832-POE</t>
  </si>
  <si>
    <t>Cisco IP Conference Phone 8832 PoE Accessories for Worldwide</t>
  </si>
  <si>
    <t>CP-8865-K9=</t>
  </si>
  <si>
    <t>Cisco IP Phone 8865</t>
  </si>
  <si>
    <t>9.0.1</t>
  </si>
  <si>
    <t>CON-SNT-CP8865KP</t>
  </si>
  <si>
    <t>SNTC-8X5XNBD Cisco IP Phone 8865</t>
  </si>
  <si>
    <t>10.0.1</t>
  </si>
  <si>
    <t>CON-SNT-CP88E0VK</t>
  </si>
  <si>
    <t>SNTC-8X5XNBD 8800 Series Video KEM, 28 Button</t>
  </si>
  <si>
    <t>Product Total</t>
  </si>
  <si>
    <t>Service Total :</t>
  </si>
  <si>
    <t>Subscription Total</t>
  </si>
  <si>
    <t>Total Price:</t>
  </si>
  <si>
    <r>
      <rPr>
        <b/>
        <sz val="9"/>
        <rFont val="Arial"/>
        <family val="2"/>
      </rPr>
      <t>FOB Point:</t>
    </r>
    <r>
      <rPr>
        <sz val="9"/>
        <rFont val="Arial"/>
        <family val="2"/>
      </rPr>
      <t xml:space="preserve">         None</t>
    </r>
  </si>
  <si>
    <t>Notes</t>
  </si>
  <si>
    <t>Signed:</t>
  </si>
  <si>
    <t>This Price Estimate does not constitute an offer by Cisco to sell products, but is instead an invitation to issue a purchase order to Cisco until the valid date specified in this Price Estimate.Such a purchase order will be subject to Cisco standard procedures, terms and conditions for the acceptance of purchase orders.This order may subject to sales tax, VAT, duty and freight charges even if not noted on this estimate.</t>
  </si>
  <si>
    <t>C9407R-96U-BNDL-A</t>
  </si>
  <si>
    <t>Catalyst 9400 Series 7 slot, Sup, 2xC9400-LC-48U, DNA-A LIC</t>
  </si>
  <si>
    <t>CON-SSSNT-C9407R9A</t>
  </si>
  <si>
    <t>SOLN SUPP 8X5XNBD Catalyst 9400 Series 7 slot, Sup, 2xC940</t>
  </si>
  <si>
    <t>C9410R-96U-BNDL-A</t>
  </si>
  <si>
    <t>Catalyst 9400 Series 10 slot,Sup, 2xC9400-LC-48U, DNA-A LIC</t>
  </si>
  <si>
    <t>CON-SSSNT-C9410R9A</t>
  </si>
  <si>
    <t>SOLN SUPP 8X5XNBD Catalyst 9400 Series 10 slot,Sup, 2xC940</t>
  </si>
  <si>
    <t>CP-8845-K9-RF</t>
  </si>
  <si>
    <t>Cisco IP Phone 8845 REMANUFACTURED</t>
  </si>
  <si>
    <t>CON-SNT-CP8845K9</t>
  </si>
  <si>
    <t>SNTC-8X5XNBD Cisco IP Phone 8845</t>
  </si>
  <si>
    <t>11.0.1</t>
  </si>
  <si>
    <t>CON-SNT-CP880KMA</t>
  </si>
  <si>
    <t>SNTC-8X5XNBD 8800 Series Audio KEM, 28 Button</t>
  </si>
  <si>
    <t>12.0.1</t>
  </si>
  <si>
    <t>WS-C3850-48U-E</t>
  </si>
  <si>
    <t>Cisco Catalyst 3850 48 Port UPOE IP Services</t>
  </si>
  <si>
    <t>2.0.1</t>
  </si>
  <si>
    <t>CON-SMB3-WS3848UE</t>
  </si>
  <si>
    <t>SMB SA 8X5XNBD 3 YR Cisco Catalyst 3850</t>
  </si>
  <si>
    <t>S3850UK9-36E</t>
  </si>
  <si>
    <t>CAT3850 Universal k9 image</t>
  </si>
  <si>
    <t>C3850-NM-2-10G</t>
  </si>
  <si>
    <t>Cisco Catalyst 3850 2 x 10GE Network Module</t>
  </si>
  <si>
    <t>PWR-C1-715WAC/2</t>
  </si>
  <si>
    <t>715W AC Config 1 Secondary Power Supply</t>
  </si>
  <si>
    <t>CAB-TA-NA</t>
  </si>
  <si>
    <t>North America AC Type A Power Cable</t>
  </si>
  <si>
    <t>C3850-STACK-NONE</t>
  </si>
  <si>
    <t>No Stack Cable Selected</t>
  </si>
  <si>
    <t>C3850-SPWR-NONE</t>
  </si>
  <si>
    <t>No Stack Power Cable Selected</t>
  </si>
  <si>
    <t>PWR-C1-1100WAC</t>
  </si>
  <si>
    <t>1100W AC Config 1 Power Supply</t>
  </si>
  <si>
    <t>C3850-DNA-A-48</t>
  </si>
  <si>
    <t>C3850 DNA Advantage, 48-port Term licenses</t>
  </si>
  <si>
    <t>2.8.0.1</t>
  </si>
  <si>
    <t>C3850-DNA-A-48-3Y</t>
  </si>
  <si>
    <t>C3850 DNA Advantage, 48-port, 3 Year Term license</t>
  </si>
  <si>
    <t>CP-8800-V-KEM</t>
  </si>
  <si>
    <t>8800 Series Video KEM, 28 Button</t>
  </si>
  <si>
    <t>CP-8800-A-KEM</t>
  </si>
  <si>
    <t>8800 Series Audio KEM, 28 Button</t>
  </si>
  <si>
    <t>CAB-C19-CBN</t>
  </si>
  <si>
    <t>Cabinet Jumper Power Cord, 250 VAC 16A, C20-C19 Connectors</t>
  </si>
  <si>
    <t>PROJECT:</t>
  </si>
  <si>
    <t>NE-North Forest Campus</t>
  </si>
  <si>
    <t>MDF</t>
  </si>
  <si>
    <t>Academic</t>
  </si>
  <si>
    <t>Automotive</t>
  </si>
  <si>
    <t>PwP</t>
  </si>
  <si>
    <t>WorkForce</t>
  </si>
  <si>
    <t>Total</t>
  </si>
  <si>
    <t>CABLING</t>
  </si>
  <si>
    <t>MISC</t>
  </si>
  <si>
    <t>(Miscellaneous stuff on bottom)</t>
  </si>
  <si>
    <t>Length</t>
  </si>
  <si>
    <t>Unit</t>
  </si>
  <si>
    <t>Total Qty</t>
  </si>
  <si>
    <t>Discount</t>
  </si>
  <si>
    <t>QTY</t>
  </si>
  <si>
    <t>Extended Price</t>
  </si>
  <si>
    <t>CABLE MISCELLANEOUS</t>
  </si>
  <si>
    <t>HLT3I-X0</t>
  </si>
  <si>
    <t>Panduit Tak-Ty Hook and loop cable ties, 12" length, HLT3I-X0, roll of 10</t>
  </si>
  <si>
    <t>12"</t>
  </si>
  <si>
    <t>Roll</t>
  </si>
  <si>
    <t>43108-8</t>
  </si>
  <si>
    <t>Leviton Hook and loop cable ties, black, 8" length, 25/roll</t>
  </si>
  <si>
    <t>8"</t>
  </si>
  <si>
    <t>S100X150VAC</t>
  </si>
  <si>
    <t>Panduit Lase/Injet, Self-Laminating Label, 1.00" W x 1.50" L, Clear/White, 2500 labels/package</t>
  </si>
  <si>
    <t>n/a</t>
  </si>
  <si>
    <t>Cassette</t>
  </si>
  <si>
    <t>NWSLC-3Y</t>
  </si>
  <si>
    <t>Panduit Orange cable identification sleeve for 3mm Simplex cable, 1" Length, Pack of 100</t>
  </si>
  <si>
    <t>CABLES</t>
  </si>
  <si>
    <t>CPCSSX2-0ZF005</t>
  </si>
  <si>
    <t>Commscope, Systimax solution, CAT6A, RJ45, Straight patch cable, No boot, Blue Color</t>
  </si>
  <si>
    <t>5 ft</t>
  </si>
  <si>
    <t>Each</t>
  </si>
  <si>
    <t>CPCSSX2-0ZF007</t>
  </si>
  <si>
    <t>7 ft</t>
  </si>
  <si>
    <t>CPCSSX2-0ZF010</t>
  </si>
  <si>
    <t>10 ft</t>
  </si>
  <si>
    <t>CPCSSX2-0ZF015</t>
  </si>
  <si>
    <t>15 ft</t>
  </si>
  <si>
    <t>CPCSSX2-0ZF020</t>
  </si>
  <si>
    <t>20 ft</t>
  </si>
  <si>
    <t>CPCSSX2-0ZF025</t>
  </si>
  <si>
    <t>25 ft</t>
  </si>
  <si>
    <t>CPCSSX2-0ZF030</t>
  </si>
  <si>
    <t>30 ft</t>
  </si>
  <si>
    <t>CPCSSX2-0ZF035</t>
  </si>
  <si>
    <t>35 ft</t>
  </si>
  <si>
    <t>CPC3312-03F003</t>
  </si>
  <si>
    <t>Commscope, Systimax solution, CAT6, RJ45, Straight patch cable, No boot, Gray Color</t>
  </si>
  <si>
    <t>3 ft</t>
  </si>
  <si>
    <t>CPC3312-03F004</t>
  </si>
  <si>
    <t>4 ft</t>
  </si>
  <si>
    <t>CPC3312-03F005</t>
  </si>
  <si>
    <t>CPC3312-03F006</t>
  </si>
  <si>
    <t>6 ft</t>
  </si>
  <si>
    <t>CPC3312-03F007</t>
  </si>
  <si>
    <t>CPC3312-03F010</t>
  </si>
  <si>
    <t>CPC3312-03F015</t>
  </si>
  <si>
    <t>CPC3312-03F020</t>
  </si>
  <si>
    <t>CPC3312-03F025</t>
  </si>
  <si>
    <t>CPC3312-03F030</t>
  </si>
  <si>
    <t>CPC3312-03F035</t>
  </si>
  <si>
    <t>CPC3312-03F050</t>
  </si>
  <si>
    <t>50 ft</t>
  </si>
  <si>
    <t>CPC3312-07F003</t>
  </si>
  <si>
    <t>Commscope, Systimax solution, CAT6, RJ45, Straight patch cable, No boot, Red Color</t>
  </si>
  <si>
    <t>CPC3312-07F004</t>
  </si>
  <si>
    <t>CPC3312-07F005</t>
  </si>
  <si>
    <t>CPC3312-07F006</t>
  </si>
  <si>
    <t>CPC3312-07F007</t>
  </si>
  <si>
    <t>CPC3312-07F010</t>
  </si>
  <si>
    <t>CPC3312-07F015</t>
  </si>
  <si>
    <t>CPC3312-07F020</t>
  </si>
  <si>
    <t>CPC3312-07F025</t>
  </si>
  <si>
    <t>CPC3312-07F030</t>
  </si>
  <si>
    <t>CPC3312-07F035</t>
  </si>
  <si>
    <t>CPC3312-07F050</t>
  </si>
  <si>
    <t>LC - SC</t>
  </si>
  <si>
    <t>FEXLCSC42-MXF003</t>
  </si>
  <si>
    <t>Commscope, Systimax solution,  LC - SC , 10Gb Duplex Multimode 50/125 OM4 fiber cable, Aqua color</t>
  </si>
  <si>
    <t>FEXLCSC42-MXF005</t>
  </si>
  <si>
    <t>FEXLCSC42-MXF007</t>
  </si>
  <si>
    <t>FEXLCSC42-MXF010</t>
  </si>
  <si>
    <t>FEXLCSC42-MXF015</t>
  </si>
  <si>
    <t>FEXLCSC42-MXF020</t>
  </si>
  <si>
    <t>FEXLCSC42-MXF025</t>
  </si>
  <si>
    <t>FEXLCSC42-MXF030</t>
  </si>
  <si>
    <t>FEXLCSC42-MXF035</t>
  </si>
  <si>
    <t>FEXLCSC42-MXF040</t>
  </si>
  <si>
    <t>40 ft</t>
  </si>
  <si>
    <t>FEXLCSC42-MXF045</t>
  </si>
  <si>
    <t>45 ft</t>
  </si>
  <si>
    <t>FEXLCSC42-MXF050</t>
  </si>
  <si>
    <t>LC - LC</t>
  </si>
  <si>
    <t>FEXLCLC42-MXF003</t>
  </si>
  <si>
    <t>Commscope, Systimax solution,  LC - LC , 10Gb Duplex Multimode 50/125 OM4 fiber cable, Aqua color</t>
  </si>
  <si>
    <t>FEXLCLC42-MXF005</t>
  </si>
  <si>
    <t>FEXLCLC42-MXF007</t>
  </si>
  <si>
    <t>FEXLCLC42-MXF010</t>
  </si>
  <si>
    <t>FEXLCLC42-MXF015</t>
  </si>
  <si>
    <t>FEXLCLC42-MXF020</t>
  </si>
  <si>
    <t>FEXLCLC42-MXF025</t>
  </si>
  <si>
    <t>FEXLCLC42-MXF030</t>
  </si>
  <si>
    <t>FEXLCLC42-MXF035</t>
  </si>
  <si>
    <t>FEXLCLC42-MXF040</t>
  </si>
  <si>
    <t>FEXLCLC42-MXF045</t>
  </si>
  <si>
    <t>FEXLCLC42-MXF050</t>
  </si>
  <si>
    <t>SC - SC</t>
  </si>
  <si>
    <t>FEXSCSC42-MXF010</t>
  </si>
  <si>
    <t>Commscope, Systimax solution,  SC - SC , 10Gb Duplex Multimode 50/125 OM4 fiber cable, Aqua color</t>
  </si>
  <si>
    <t>FEXSCSC42-MXF015</t>
  </si>
  <si>
    <t>FEXSCSC42-MXF020</t>
  </si>
  <si>
    <t>FEXSCSC42-MXF025</t>
  </si>
  <si>
    <t>FEXSCSC42-MXF030</t>
  </si>
  <si>
    <t>FEXSCSC42-MXF035</t>
  </si>
  <si>
    <t>FEXSCSC42-MXF040</t>
  </si>
  <si>
    <t>FEXSCSC42-MXF045</t>
  </si>
  <si>
    <t>FEXSCSC42-MXF050</t>
  </si>
  <si>
    <t>FEWLCSC42-JXF003</t>
  </si>
  <si>
    <t>Commscope, Systimax solution,  LC - SC , TERASPEED Singlemode 8.3/125 SM fiber cable, Yellow color</t>
  </si>
  <si>
    <t>FEWLCSC42-JXF005</t>
  </si>
  <si>
    <t>FEWLCSC42-JXF007</t>
  </si>
  <si>
    <t>FEWLCSC42-JXF010</t>
  </si>
  <si>
    <t>FEWLCSC42-JXF015</t>
  </si>
  <si>
    <t>FEWLCSC42-JXF020</t>
  </si>
  <si>
    <t>FEWLCSC42-JXF025</t>
  </si>
  <si>
    <t>FEWLCSC42-JXF030</t>
  </si>
  <si>
    <t>FEWLCSC42-JXF035</t>
  </si>
  <si>
    <t>FEWLCSC42-JXF040</t>
  </si>
  <si>
    <t>FEWLCSC42-JXF045</t>
  </si>
  <si>
    <t>FEWLCSC42-JXF050</t>
  </si>
  <si>
    <t>ANALOG</t>
  </si>
  <si>
    <t>N154-050-C3 </t>
  </si>
  <si>
    <t>TRIPPLITE - Cat3 25-Pair Telco Cable (RJ21 M to Open End), 50-ft.</t>
  </si>
  <si>
    <t>N154-100-C3 </t>
  </si>
  <si>
    <t>TRIPPLITE - Cat3 25-Pair Telco Cable (RJ21 M to Open End), 100-ft.</t>
  </si>
  <si>
    <t>100 ft</t>
  </si>
  <si>
    <t>P110KB1005Y</t>
  </si>
  <si>
    <t>Panduit PAN-PUNCH 110 - punch-down block</t>
  </si>
  <si>
    <t>25-3-PP-5-180</t>
  </si>
  <si>
    <t>ALLEN TEL 25-Pair Cable Assembly Two Plugs 180 style - 5FT</t>
  </si>
  <si>
    <t>S700A110-B1-50</t>
  </si>
  <si>
    <t>Siemon's 50-pair pre-wired S110 block with legs</t>
  </si>
  <si>
    <t>ELN25T-0025-MM</t>
  </si>
  <si>
    <t>Blackbox CAT3 Telco Connector Cable (UTP), PVC (25-3-PP-25-GY)</t>
  </si>
  <si>
    <t>ELN25TP-0025-MM</t>
  </si>
  <si>
    <t>Blackbox CAT3 Telco Connector Cable (UTP), PLENUM (25PP25PL3)</t>
  </si>
  <si>
    <t>ELN25T-0050-MM</t>
  </si>
  <si>
    <t>Blackbox CAT3 Telco Connector Cable (UTP), PVC (25-3-PP-50-GY)</t>
  </si>
  <si>
    <t>ELN25TP-0050-MM</t>
  </si>
  <si>
    <t>Blackbox CAT3 Telco Connector Cable (UTP), PLENUM (25PP50PL3)</t>
  </si>
  <si>
    <t>S110P1-P1-03</t>
  </si>
  <si>
    <t>Siemon cable, 1 Pair Double Ended 110 Patchcord, 110 TO 110</t>
  </si>
  <si>
    <t>03 ft</t>
  </si>
  <si>
    <t>S110P1-P1-10</t>
  </si>
  <si>
    <t>S110P1-P1-15</t>
  </si>
  <si>
    <t>S110P1-P1-20</t>
  </si>
  <si>
    <t>S110P1-U1-15</t>
  </si>
  <si>
    <t>Siemon cable, 1 Pair Double Ended 110 Patchcord, 110 TO RJ11</t>
  </si>
  <si>
    <t>S110P1-U4-15</t>
  </si>
  <si>
    <t>Siemon cable, 1 Pair Double Ended 110 Patchcord, 110 TO RJ45</t>
  </si>
  <si>
    <t>02970</t>
  </si>
  <si>
    <t>Cables2Go, RJ11 Modular Telephone Cable, RJ11 to RJ11, 7ft</t>
  </si>
  <si>
    <t>7ft</t>
  </si>
  <si>
    <t>09590</t>
  </si>
  <si>
    <t>Cables2Go, RJ11 Modular Telephone Cable, RJ11 to RJ11, 14ft</t>
  </si>
  <si>
    <t>14ft</t>
  </si>
  <si>
    <t>EYN7001BL-1000</t>
  </si>
  <si>
    <t>Blackbox Cross-Connect Wire, 1 Pair, White/Blue w Blue - 1000ft</t>
  </si>
  <si>
    <t>1000 ft</t>
  </si>
  <si>
    <t>ALL CABLING TOTALS</t>
  </si>
  <si>
    <t>MISCELLANEOUS</t>
  </si>
  <si>
    <t>AP BRACKET</t>
  </si>
  <si>
    <t>TW-HWM-C-CVR</t>
  </si>
  <si>
    <t>Ventev TerraWave Horizontal Right Angle Wall Mount with Lid</t>
  </si>
  <si>
    <t>1045-00</t>
  </si>
  <si>
    <t>Oberon 1045-00 above ceiling AP mount</t>
  </si>
  <si>
    <t>VARIPHY LICENSING</t>
  </si>
  <si>
    <t>INST-CDR-1</t>
  </si>
  <si>
    <t>Variphy Insight CDR - Call History, Call Accounting, etc</t>
  </si>
  <si>
    <t>APC - UNINTERRUPTABLE POWER SUPPLY</t>
  </si>
  <si>
    <t>SUA5000RMT5U</t>
  </si>
  <si>
    <t>APC Smart-UPS 5000VA 208V Rackmount/Tower</t>
  </si>
  <si>
    <t>SMX1500RM2U</t>
  </si>
  <si>
    <t>APC Smart-UPS X 1500VA Rack/Tower LCD 120V</t>
  </si>
  <si>
    <t>AP9626</t>
  </si>
  <si>
    <t>APC Step-Down Transformer RM 2U 208V IN 120V OUT</t>
  </si>
  <si>
    <t>AP9563</t>
  </si>
  <si>
    <t>APC Rack PDU, Basic, 1U, 20A, 120V, (10)5-20; 5-20P</t>
  </si>
  <si>
    <t>AP9564</t>
  </si>
  <si>
    <t>APC Rack PDU, Basic, 1U, 20A, 120V, (10)5-20; L5-20P</t>
  </si>
  <si>
    <t>AP9559</t>
  </si>
  <si>
    <t>APC Rack PDU, Basic, 1U, 16A, 208 &amp; 230V, (10)C13 &amp; (2)C19</t>
  </si>
  <si>
    <t>AP9570</t>
  </si>
  <si>
    <t>Rack PDU Basic 1U 30A 208V Four C19s APC Basic Rack PDU input: 208V</t>
  </si>
  <si>
    <t>AP9877</t>
  </si>
  <si>
    <t>APC Power Cord C19 to C20</t>
  </si>
  <si>
    <t>ALL MISCELLANEOUS TOTALS</t>
  </si>
  <si>
    <t>Unit Price</t>
  </si>
  <si>
    <t>Exhibit 3</t>
  </si>
  <si>
    <t xml:space="preserve">Coop. Contract Number: </t>
  </si>
  <si>
    <r>
      <rPr>
        <b/>
        <sz val="9"/>
        <rFont val="Arial"/>
        <family val="2"/>
      </rPr>
      <t>Valid through:</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</si>
</sst>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
    <numFmt numFmtId="165" formatCode="_(&quot;$&quot;* #,##0_);_(&quot;$&quot;* \(#,##0\);_(&quot;$&quot;* &quot;-&quot;??_);_(@_)"/>
    <numFmt numFmtId="166" formatCode="0.0%"/>
  </numFmts>
  <fonts count="32" x14ac:knownFonts="1">
    <font>
      <sz val="10"/>
      <name val="Arial"/>
    </font>
    <font>
      <sz val="11"/>
      <color theme="1"/>
      <name val="Calibri"/>
      <family val="2"/>
      <scheme val="minor"/>
    </font>
    <font>
      <b/>
      <sz val="9"/>
      <name val="Helvetica"/>
    </font>
    <font>
      <sz val="9"/>
      <name val="Helvetica"/>
    </font>
    <font>
      <b/>
      <sz val="9"/>
      <name val="Helvetica"/>
    </font>
    <font>
      <sz val="9"/>
      <name val="Helvetica"/>
    </font>
    <font>
      <sz val="9"/>
      <name val="Helvetica"/>
    </font>
    <font>
      <b/>
      <sz val="9"/>
      <name val="Helvetica"/>
    </font>
    <font>
      <sz val="9"/>
      <name val="Helvetica"/>
    </font>
    <font>
      <sz val="8"/>
      <name val="Arial"/>
      <family val="2"/>
    </font>
    <font>
      <sz val="7"/>
      <name val="Helvetica"/>
    </font>
    <font>
      <b/>
      <sz val="9"/>
      <name val="Helvetica"/>
    </font>
    <font>
      <b/>
      <sz val="9"/>
      <name val="Helvetica"/>
    </font>
    <font>
      <b/>
      <sz val="9"/>
      <name val="Arial"/>
      <family val="2"/>
    </font>
    <font>
      <sz val="9"/>
      <name val="Arial"/>
      <family val="2"/>
    </font>
    <font>
      <b/>
      <sz val="20"/>
      <color theme="1"/>
      <name val="Calibri"/>
      <family val="2"/>
      <scheme val="minor"/>
    </font>
    <font>
      <sz val="1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0"/>
      <color theme="0" tint="-0.499984740745262"/>
      <name val="Calibri"/>
      <family val="2"/>
      <scheme val="minor"/>
    </font>
    <font>
      <sz val="10"/>
      <name val="Arial"/>
      <family val="2"/>
    </font>
    <font>
      <sz val="11"/>
      <name val="Calibri"/>
      <family val="2"/>
      <scheme val="minor"/>
    </font>
    <font>
      <sz val="12"/>
      <name val="Calibri"/>
      <family val="2"/>
      <scheme val="minor"/>
    </font>
    <font>
      <b/>
      <sz val="12"/>
      <name val="Calibri"/>
      <family val="2"/>
      <scheme val="minor"/>
    </font>
    <font>
      <b/>
      <sz val="10"/>
      <color theme="0" tint="-0.499984740745262"/>
      <name val="Calibri"/>
      <family val="2"/>
      <scheme val="minor"/>
    </font>
    <font>
      <b/>
      <sz val="12"/>
      <name val="Arial"/>
      <family val="2"/>
    </font>
    <font>
      <sz val="10"/>
      <name val="Arial"/>
    </font>
    <font>
      <b/>
      <sz val="16"/>
      <name val="Calibri"/>
      <family val="2"/>
      <scheme val="minor"/>
    </font>
  </fonts>
  <fills count="11">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medium">
        <color indexed="8"/>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22"/>
      </bottom>
      <diagonal/>
    </border>
  </borders>
  <cellStyleXfs count="4">
    <xf numFmtId="0" fontId="0" fillId="0" borderId="0"/>
    <xf numFmtId="0" fontId="24" fillId="0" borderId="0"/>
    <xf numFmtId="44" fontId="24" fillId="0" borderId="0" applyFont="0" applyFill="0" applyBorder="0" applyAlignment="0" applyProtection="0"/>
    <xf numFmtId="9" fontId="30" fillId="0" borderId="0" applyFont="0" applyFill="0" applyBorder="0" applyAlignment="0" applyProtection="0"/>
  </cellStyleXfs>
  <cellXfs count="254">
    <xf numFmtId="0" fontId="0" fillId="0" borderId="0" xfId="0"/>
    <xf numFmtId="0" fontId="0" fillId="0" borderId="2" xfId="0" applyBorder="1"/>
    <xf numFmtId="0" fontId="0" fillId="0" borderId="3" xfId="0" applyBorder="1"/>
    <xf numFmtId="0" fontId="2" fillId="0" borderId="0" xfId="0" applyFont="1" applyAlignment="1">
      <alignment horizontal="left" vertical="center"/>
    </xf>
    <xf numFmtId="4" fontId="4" fillId="0" borderId="0" xfId="0" applyNumberFormat="1" applyFont="1" applyAlignment="1">
      <alignment horizontal="right" vertical="center"/>
    </xf>
    <xf numFmtId="4" fontId="5" fillId="0" borderId="0" xfId="0" applyNumberFormat="1" applyFont="1" applyAlignment="1">
      <alignment horizontal="right" vertical="center"/>
    </xf>
    <xf numFmtId="0" fontId="6" fillId="0" borderId="0" xfId="0" applyFont="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indent="1"/>
    </xf>
    <xf numFmtId="4" fontId="8"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164" fontId="11" fillId="0" borderId="1" xfId="0" applyNumberFormat="1" applyFont="1" applyBorder="1" applyAlignment="1">
      <alignment horizontal="left" vertical="center" wrapText="1"/>
    </xf>
    <xf numFmtId="0" fontId="8" fillId="0" borderId="1" xfId="0" applyFont="1" applyBorder="1" applyAlignment="1">
      <alignment horizontal="left" vertical="top" wrapText="1"/>
    </xf>
    <xf numFmtId="0" fontId="12"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0" fillId="0" borderId="0" xfId="0"/>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164" fontId="2" fillId="0" borderId="1" xfId="0" applyNumberFormat="1" applyFont="1" applyBorder="1" applyAlignment="1">
      <alignment horizontal="left" vertical="center" wrapText="1"/>
    </xf>
    <xf numFmtId="0" fontId="3" fillId="0" borderId="1" xfId="0" applyFont="1" applyBorder="1" applyAlignment="1">
      <alignment horizontal="left" vertical="center" wrapText="1" indent="1"/>
    </xf>
    <xf numFmtId="4" fontId="3" fillId="0" borderId="0" xfId="0" applyNumberFormat="1" applyFont="1" applyAlignment="1">
      <alignment horizontal="right" vertical="center"/>
    </xf>
    <xf numFmtId="4" fontId="2" fillId="0" borderId="0" xfId="0" applyNumberFormat="1" applyFont="1" applyAlignment="1">
      <alignment horizontal="right" vertical="center"/>
    </xf>
    <xf numFmtId="0" fontId="3" fillId="0" borderId="0" xfId="0" applyFont="1" applyAlignment="1">
      <alignment horizontal="center" vertical="center"/>
    </xf>
    <xf numFmtId="0" fontId="0" fillId="0" borderId="0" xfId="0"/>
    <xf numFmtId="0" fontId="0" fillId="0" borderId="0" xfId="0"/>
    <xf numFmtId="0" fontId="0" fillId="0" borderId="0" xfId="0"/>
    <xf numFmtId="0" fontId="15" fillId="0" borderId="0" xfId="0" applyFont="1" applyAlignment="1">
      <alignment vertical="center"/>
    </xf>
    <xf numFmtId="0" fontId="15" fillId="0" borderId="0" xfId="0" applyFont="1" applyBorder="1" applyAlignment="1">
      <alignment vertical="center"/>
    </xf>
    <xf numFmtId="0" fontId="16" fillId="0" borderId="0" xfId="0" applyFont="1"/>
    <xf numFmtId="0" fontId="17" fillId="0" borderId="0" xfId="0" applyFont="1" applyAlignment="1">
      <alignment horizontal="center" vertical="center"/>
    </xf>
    <xf numFmtId="165" fontId="18" fillId="0" borderId="0" xfId="0" applyNumberFormat="1" applyFont="1" applyAlignment="1">
      <alignment horizontal="center" vertical="center"/>
    </xf>
    <xf numFmtId="0" fontId="16" fillId="0" borderId="4" xfId="0" applyFont="1" applyBorder="1"/>
    <xf numFmtId="165" fontId="1" fillId="0" borderId="4" xfId="0" applyNumberFormat="1" applyFont="1" applyBorder="1"/>
    <xf numFmtId="165" fontId="16" fillId="0" borderId="4" xfId="0" applyNumberFormat="1" applyFont="1" applyBorder="1"/>
    <xf numFmtId="0" fontId="15" fillId="0" borderId="0" xfId="0" applyFont="1" applyFill="1" applyAlignment="1">
      <alignment horizontal="center" vertical="center"/>
    </xf>
    <xf numFmtId="165" fontId="19" fillId="0" borderId="0" xfId="0" applyNumberFormat="1" applyFont="1"/>
    <xf numFmtId="165" fontId="20" fillId="0" borderId="0" xfId="0" applyNumberFormat="1" applyFont="1"/>
    <xf numFmtId="0" fontId="15" fillId="0" borderId="0" xfId="0" applyFont="1" applyFill="1" applyBorder="1" applyAlignment="1">
      <alignment vertical="center"/>
    </xf>
    <xf numFmtId="165" fontId="0" fillId="0" borderId="0" xfId="0" applyNumberForma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Border="1"/>
    <xf numFmtId="0" fontId="21" fillId="0" borderId="8" xfId="0" applyFont="1" applyBorder="1"/>
    <xf numFmtId="0" fontId="22" fillId="0" borderId="9" xfId="0" applyFont="1" applyBorder="1"/>
    <xf numFmtId="0" fontId="21" fillId="0" borderId="9" xfId="0" applyFont="1" applyBorder="1" applyAlignment="1">
      <alignment horizontal="center"/>
    </xf>
    <xf numFmtId="0" fontId="21" fillId="0" borderId="10" xfId="0" applyFont="1" applyBorder="1"/>
    <xf numFmtId="0" fontId="21" fillId="0" borderId="0" xfId="0" applyFont="1" applyBorder="1"/>
    <xf numFmtId="165" fontId="23" fillId="0" borderId="8" xfId="0" applyNumberFormat="1" applyFont="1" applyBorder="1" applyAlignment="1">
      <alignment horizontal="center"/>
    </xf>
    <xf numFmtId="165" fontId="23" fillId="0" borderId="9" xfId="0" applyNumberFormat="1" applyFont="1" applyBorder="1" applyAlignment="1">
      <alignment horizontal="center"/>
    </xf>
    <xf numFmtId="44" fontId="23" fillId="0" borderId="10" xfId="0" applyNumberFormat="1" applyFont="1" applyBorder="1" applyAlignment="1">
      <alignment horizontal="center"/>
    </xf>
    <xf numFmtId="0" fontId="0" fillId="0" borderId="11" xfId="0" applyFont="1" applyBorder="1"/>
    <xf numFmtId="0" fontId="0" fillId="0" borderId="12" xfId="0" applyFont="1" applyBorder="1"/>
    <xf numFmtId="0" fontId="0" fillId="0" borderId="12" xfId="0" applyFont="1" applyBorder="1" applyAlignment="1">
      <alignment horizontal="center"/>
    </xf>
    <xf numFmtId="0" fontId="25" fillId="0" borderId="12" xfId="1" applyFont="1" applyFill="1" applyBorder="1" applyAlignment="1">
      <alignment horizontal="center"/>
    </xf>
    <xf numFmtId="0" fontId="0" fillId="0" borderId="12" xfId="0" applyBorder="1"/>
    <xf numFmtId="44" fontId="25" fillId="0" borderId="13" xfId="2"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4" fontId="0" fillId="0" borderId="13" xfId="2" applyFont="1" applyBorder="1"/>
    <xf numFmtId="0" fontId="0" fillId="0" borderId="11" xfId="0" applyBorder="1"/>
    <xf numFmtId="0" fontId="0" fillId="0" borderId="14" xfId="0" applyBorder="1"/>
    <xf numFmtId="0" fontId="0" fillId="0" borderId="15" xfId="0" applyFont="1" applyBorder="1"/>
    <xf numFmtId="0" fontId="0" fillId="0" borderId="15" xfId="0" applyFont="1" applyBorder="1" applyAlignment="1">
      <alignment horizontal="center"/>
    </xf>
    <xf numFmtId="0" fontId="25" fillId="0" borderId="15" xfId="1" applyFont="1" applyFill="1" applyBorder="1" applyAlignment="1">
      <alignment horizontal="center"/>
    </xf>
    <xf numFmtId="0" fontId="0" fillId="0" borderId="15" xfId="0" applyBorder="1"/>
    <xf numFmtId="44" fontId="25" fillId="0" borderId="16" xfId="2"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44" fontId="0" fillId="0" borderId="16" xfId="2" applyFont="1" applyBorder="1"/>
    <xf numFmtId="0" fontId="26" fillId="4" borderId="5" xfId="0" applyFont="1" applyFill="1" applyBorder="1" applyAlignment="1">
      <alignment horizontal="left"/>
    </xf>
    <xf numFmtId="0" fontId="27" fillId="4" borderId="6" xfId="1" applyFont="1" applyFill="1" applyBorder="1"/>
    <xf numFmtId="0" fontId="26" fillId="4" borderId="6" xfId="1" applyFont="1" applyFill="1" applyBorder="1" applyAlignment="1">
      <alignment horizontal="center"/>
    </xf>
    <xf numFmtId="0" fontId="0" fillId="4" borderId="7" xfId="0" applyFill="1" applyBorder="1"/>
    <xf numFmtId="0" fontId="0" fillId="0" borderId="0" xfId="0" applyFill="1" applyBorder="1"/>
    <xf numFmtId="165" fontId="23" fillId="4" borderId="5" xfId="0" applyNumberFormat="1" applyFont="1" applyFill="1" applyBorder="1" applyAlignment="1">
      <alignment horizontal="center"/>
    </xf>
    <xf numFmtId="165" fontId="23" fillId="4" borderId="6" xfId="0" applyNumberFormat="1" applyFont="1" applyFill="1" applyBorder="1" applyAlignment="1">
      <alignment horizontal="center"/>
    </xf>
    <xf numFmtId="44" fontId="23" fillId="4" borderId="7" xfId="0" applyNumberFormat="1" applyFont="1" applyFill="1" applyBorder="1" applyAlignment="1">
      <alignment horizontal="center"/>
    </xf>
    <xf numFmtId="0" fontId="25" fillId="4" borderId="8" xfId="0" applyFont="1" applyFill="1" applyBorder="1" applyAlignment="1">
      <alignment horizontal="left"/>
    </xf>
    <xf numFmtId="0" fontId="25" fillId="4" borderId="9" xfId="1" applyFont="1" applyFill="1" applyBorder="1"/>
    <xf numFmtId="0" fontId="25" fillId="4" borderId="9" xfId="1" applyFont="1" applyFill="1" applyBorder="1" applyAlignment="1">
      <alignment horizontal="center"/>
    </xf>
    <xf numFmtId="0" fontId="0" fillId="0" borderId="9" xfId="0" applyBorder="1"/>
    <xf numFmtId="44" fontId="25" fillId="0" borderId="10" xfId="2"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44" fontId="0" fillId="0" borderId="19" xfId="2" applyFont="1" applyBorder="1"/>
    <xf numFmtId="0" fontId="25" fillId="4" borderId="11" xfId="0" applyFont="1" applyFill="1" applyBorder="1" applyAlignment="1">
      <alignment horizontal="left"/>
    </xf>
    <xf numFmtId="0" fontId="25" fillId="4" borderId="12" xfId="1" applyFont="1" applyFill="1" applyBorder="1"/>
    <xf numFmtId="0" fontId="25" fillId="4" borderId="12" xfId="1" applyFont="1" applyFill="1" applyBorder="1" applyAlignment="1">
      <alignment horizontal="center"/>
    </xf>
    <xf numFmtId="0" fontId="25" fillId="4" borderId="14" xfId="0" applyFont="1" applyFill="1" applyBorder="1" applyAlignment="1">
      <alignment horizontal="left"/>
    </xf>
    <xf numFmtId="0" fontId="25" fillId="4" borderId="15" xfId="1" applyFont="1" applyFill="1" applyBorder="1"/>
    <xf numFmtId="0" fontId="25" fillId="4" borderId="15" xfId="1" applyFont="1" applyFill="1" applyBorder="1" applyAlignment="1">
      <alignment horizontal="center"/>
    </xf>
    <xf numFmtId="0" fontId="24" fillId="5" borderId="17" xfId="0" applyFont="1" applyFill="1" applyBorder="1"/>
    <xf numFmtId="0" fontId="25" fillId="5" borderId="18" xfId="1" applyFont="1" applyFill="1" applyBorder="1"/>
    <xf numFmtId="0" fontId="25" fillId="5" borderId="18" xfId="1" applyFont="1" applyFill="1" applyBorder="1" applyAlignment="1">
      <alignment horizontal="center"/>
    </xf>
    <xf numFmtId="44" fontId="25" fillId="0" borderId="19" xfId="2" applyFont="1" applyBorder="1" applyAlignment="1">
      <alignment horizontal="center"/>
    </xf>
    <xf numFmtId="0" fontId="0" fillId="0" borderId="0" xfId="0" applyFont="1" applyFill="1" applyBorder="1"/>
    <xf numFmtId="0" fontId="0" fillId="0" borderId="17" xfId="0" applyFont="1" applyBorder="1" applyAlignment="1">
      <alignment horizontal="center"/>
    </xf>
    <xf numFmtId="0" fontId="0" fillId="0" borderId="18" xfId="0" applyFont="1" applyBorder="1" applyAlignment="1">
      <alignment horizontal="center"/>
    </xf>
    <xf numFmtId="0" fontId="24" fillId="5" borderId="11" xfId="0" applyFont="1" applyFill="1" applyBorder="1"/>
    <xf numFmtId="0" fontId="25" fillId="5" borderId="12" xfId="1" applyFont="1" applyFill="1" applyBorder="1"/>
    <xf numFmtId="0" fontId="25" fillId="5" borderId="12" xfId="1" applyFont="1" applyFill="1" applyBorder="1" applyAlignment="1">
      <alignment horizontal="center"/>
    </xf>
    <xf numFmtId="0" fontId="0" fillId="0" borderId="11" xfId="0" applyFont="1" applyBorder="1" applyAlignment="1">
      <alignment horizontal="center"/>
    </xf>
    <xf numFmtId="0" fontId="0" fillId="5" borderId="11" xfId="0" applyFont="1" applyFill="1" applyBorder="1"/>
    <xf numFmtId="0" fontId="0" fillId="5" borderId="14" xfId="0" applyFont="1" applyFill="1" applyBorder="1"/>
    <xf numFmtId="0" fontId="25" fillId="5" borderId="15" xfId="1" applyFont="1" applyFill="1" applyBorder="1"/>
    <xf numFmtId="0" fontId="25" fillId="5" borderId="15" xfId="1" applyFont="1" applyFill="1" applyBorder="1" applyAlignment="1">
      <alignment horizontal="center"/>
    </xf>
    <xf numFmtId="0" fontId="0" fillId="0" borderId="14" xfId="0" applyFont="1" applyBorder="1" applyAlignment="1">
      <alignment horizontal="center"/>
    </xf>
    <xf numFmtId="0" fontId="24" fillId="6" borderId="17" xfId="0" applyFont="1" applyFill="1" applyBorder="1"/>
    <xf numFmtId="0" fontId="25" fillId="6" borderId="18" xfId="1" applyFont="1" applyFill="1" applyBorder="1"/>
    <xf numFmtId="0" fontId="25" fillId="6" borderId="18" xfId="1" applyFont="1" applyFill="1" applyBorder="1" applyAlignment="1">
      <alignment horizontal="center"/>
    </xf>
    <xf numFmtId="0" fontId="24" fillId="6" borderId="11" xfId="0" applyFont="1" applyFill="1" applyBorder="1"/>
    <xf numFmtId="0" fontId="25" fillId="6" borderId="12" xfId="1" applyFont="1" applyFill="1" applyBorder="1"/>
    <xf numFmtId="0" fontId="25" fillId="6" borderId="12" xfId="1" applyFont="1" applyFill="1" applyBorder="1" applyAlignment="1">
      <alignment horizontal="center"/>
    </xf>
    <xf numFmtId="0" fontId="0" fillId="6" borderId="11" xfId="0" applyFont="1" applyFill="1" applyBorder="1"/>
    <xf numFmtId="0" fontId="24" fillId="6" borderId="14" xfId="0" applyFont="1" applyFill="1" applyBorder="1"/>
    <xf numFmtId="0" fontId="25" fillId="6" borderId="15" xfId="1" applyFont="1" applyFill="1" applyBorder="1"/>
    <xf numFmtId="0" fontId="25" fillId="6" borderId="15" xfId="1" applyFont="1" applyFill="1" applyBorder="1" applyAlignment="1">
      <alignment horizontal="center"/>
    </xf>
    <xf numFmtId="0" fontId="27" fillId="7" borderId="5" xfId="0" applyFont="1" applyFill="1" applyBorder="1" applyAlignment="1">
      <alignment horizontal="left"/>
    </xf>
    <xf numFmtId="0" fontId="22" fillId="7" borderId="6" xfId="0" applyFont="1" applyFill="1" applyBorder="1"/>
    <xf numFmtId="0" fontId="22" fillId="7" borderId="6" xfId="0" applyFont="1" applyFill="1" applyBorder="1" applyAlignment="1">
      <alignment horizontal="center"/>
    </xf>
    <xf numFmtId="0" fontId="22" fillId="7" borderId="7" xfId="0" applyFont="1" applyFill="1" applyBorder="1"/>
    <xf numFmtId="0" fontId="22" fillId="0" borderId="0" xfId="0" applyFont="1" applyFill="1" applyBorder="1"/>
    <xf numFmtId="165" fontId="28" fillId="7" borderId="20" xfId="0" applyNumberFormat="1" applyFont="1" applyFill="1" applyBorder="1" applyAlignment="1">
      <alignment horizontal="center"/>
    </xf>
    <xf numFmtId="165" fontId="28" fillId="7" borderId="21" xfId="0" applyNumberFormat="1" applyFont="1" applyFill="1" applyBorder="1" applyAlignment="1">
      <alignment horizontal="center"/>
    </xf>
    <xf numFmtId="44" fontId="28" fillId="7" borderId="22" xfId="0" applyNumberFormat="1" applyFont="1" applyFill="1" applyBorder="1" applyAlignment="1">
      <alignment horizontal="center"/>
    </xf>
    <xf numFmtId="0" fontId="25" fillId="7" borderId="8" xfId="0" applyFont="1" applyFill="1" applyBorder="1" applyAlignment="1">
      <alignment horizontal="left"/>
    </xf>
    <xf numFmtId="0" fontId="0" fillId="7" borderId="9" xfId="0" applyFont="1" applyFill="1" applyBorder="1"/>
    <xf numFmtId="0" fontId="0" fillId="7" borderId="9" xfId="0" applyFont="1" applyFill="1" applyBorder="1" applyAlignment="1">
      <alignment horizontal="center"/>
    </xf>
    <xf numFmtId="0" fontId="25" fillId="7" borderId="12" xfId="1"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5" fillId="7" borderId="11" xfId="0" applyFont="1" applyFill="1" applyBorder="1" applyAlignment="1">
      <alignment horizontal="left"/>
    </xf>
    <xf numFmtId="0" fontId="0" fillId="7" borderId="12" xfId="0" applyFont="1" applyFill="1" applyBorder="1"/>
    <xf numFmtId="0" fontId="0" fillId="7" borderId="12" xfId="0" applyFont="1" applyFill="1" applyBorder="1" applyAlignment="1">
      <alignment horizontal="center"/>
    </xf>
    <xf numFmtId="0" fontId="25" fillId="7" borderId="14" xfId="0" applyFont="1" applyFill="1" applyBorder="1" applyAlignment="1">
      <alignment horizontal="left"/>
    </xf>
    <xf numFmtId="0" fontId="0" fillId="7" borderId="15" xfId="0" applyFont="1" applyFill="1" applyBorder="1"/>
    <xf numFmtId="0" fontId="0" fillId="7" borderId="15" xfId="0" applyFont="1" applyFill="1" applyBorder="1" applyAlignment="1">
      <alignment horizontal="center"/>
    </xf>
    <xf numFmtId="0" fontId="25" fillId="7" borderId="15" xfId="1" applyFont="1" applyFill="1" applyBorder="1" applyAlignment="1">
      <alignment horizontal="center"/>
    </xf>
    <xf numFmtId="0" fontId="25" fillId="0" borderId="0" xfId="0" applyFont="1" applyFill="1" applyBorder="1" applyAlignment="1">
      <alignment horizontal="left"/>
    </xf>
    <xf numFmtId="0" fontId="0" fillId="0" borderId="0" xfId="0" applyFont="1" applyFill="1" applyBorder="1" applyAlignment="1">
      <alignment horizontal="center"/>
    </xf>
    <xf numFmtId="165" fontId="28" fillId="7" borderId="5" xfId="0" applyNumberFormat="1" applyFont="1" applyFill="1" applyBorder="1" applyAlignment="1">
      <alignment horizontal="center"/>
    </xf>
    <xf numFmtId="165" fontId="28" fillId="7" borderId="6" xfId="0" applyNumberFormat="1" applyFont="1" applyFill="1" applyBorder="1" applyAlignment="1">
      <alignment horizontal="center"/>
    </xf>
    <xf numFmtId="44" fontId="28" fillId="7" borderId="7" xfId="0" applyNumberFormat="1" applyFont="1" applyFill="1" applyBorder="1" applyAlignment="1">
      <alignment horizontal="center"/>
    </xf>
    <xf numFmtId="44" fontId="0" fillId="0" borderId="10" xfId="2" applyFont="1" applyBorder="1"/>
    <xf numFmtId="0" fontId="0" fillId="7" borderId="23" xfId="0" applyFont="1" applyFill="1" applyBorder="1"/>
    <xf numFmtId="0" fontId="0" fillId="7" borderId="24" xfId="0" applyFont="1" applyFill="1" applyBorder="1"/>
    <xf numFmtId="0" fontId="0" fillId="7" borderId="25" xfId="0" applyFont="1" applyFill="1" applyBorder="1"/>
    <xf numFmtId="0" fontId="27" fillId="3" borderId="20" xfId="0" applyFont="1" applyFill="1" applyBorder="1" applyAlignment="1">
      <alignment horizontal="left"/>
    </xf>
    <xf numFmtId="0" fontId="22" fillId="3" borderId="21" xfId="0" applyFont="1" applyFill="1" applyBorder="1"/>
    <xf numFmtId="0" fontId="22" fillId="3" borderId="21" xfId="0" applyFont="1" applyFill="1" applyBorder="1" applyAlignment="1">
      <alignment horizontal="center"/>
    </xf>
    <xf numFmtId="0" fontId="22" fillId="3" borderId="22" xfId="0" applyFont="1" applyFill="1" applyBorder="1"/>
    <xf numFmtId="165" fontId="28" fillId="3" borderId="20" xfId="2" applyNumberFormat="1" applyFont="1" applyFill="1" applyBorder="1" applyAlignment="1">
      <alignment horizontal="center"/>
    </xf>
    <xf numFmtId="165" fontId="28" fillId="3" borderId="21" xfId="2" applyNumberFormat="1" applyFont="1" applyFill="1" applyBorder="1" applyAlignment="1">
      <alignment horizontal="center"/>
    </xf>
    <xf numFmtId="44" fontId="28" fillId="3" borderId="22" xfId="2" applyNumberFormat="1" applyFont="1" applyFill="1" applyBorder="1" applyAlignment="1">
      <alignment horizontal="center"/>
    </xf>
    <xf numFmtId="0" fontId="25" fillId="3" borderId="26" xfId="0" applyFont="1" applyFill="1" applyBorder="1" applyAlignment="1">
      <alignment horizontal="left"/>
    </xf>
    <xf numFmtId="0" fontId="0" fillId="3" borderId="27" xfId="0" applyFont="1" applyFill="1" applyBorder="1"/>
    <xf numFmtId="0" fontId="0" fillId="3" borderId="28" xfId="0" applyFont="1" applyFill="1" applyBorder="1" applyAlignment="1">
      <alignment horizontal="center"/>
    </xf>
    <xf numFmtId="0" fontId="0" fillId="3" borderId="18" xfId="0" applyFont="1" applyFill="1" applyBorder="1" applyAlignment="1">
      <alignment horizontal="center"/>
    </xf>
    <xf numFmtId="44" fontId="0" fillId="0" borderId="9" xfId="2" applyFont="1" applyBorder="1"/>
    <xf numFmtId="0" fontId="25" fillId="3" borderId="11" xfId="0" applyFont="1" applyFill="1" applyBorder="1" applyAlignment="1">
      <alignment horizontal="left"/>
    </xf>
    <xf numFmtId="0" fontId="0" fillId="3" borderId="12" xfId="0" applyFont="1" applyFill="1" applyBorder="1"/>
    <xf numFmtId="0" fontId="0" fillId="3" borderId="12" xfId="0" applyFont="1" applyFill="1" applyBorder="1" applyAlignment="1">
      <alignment horizontal="center"/>
    </xf>
    <xf numFmtId="0" fontId="0" fillId="3" borderId="24" xfId="0" applyFont="1" applyFill="1" applyBorder="1"/>
    <xf numFmtId="0" fontId="25" fillId="3" borderId="14" xfId="0" applyFont="1" applyFill="1" applyBorder="1" applyAlignment="1">
      <alignment horizontal="left"/>
    </xf>
    <xf numFmtId="0" fontId="0" fillId="3" borderId="25" xfId="0" applyFont="1" applyFill="1" applyBorder="1"/>
    <xf numFmtId="0" fontId="0" fillId="3" borderId="15" xfId="0" applyFont="1" applyFill="1" applyBorder="1" applyAlignment="1">
      <alignment horizontal="center"/>
    </xf>
    <xf numFmtId="0" fontId="22" fillId="0" borderId="5" xfId="0" applyFont="1" applyFill="1" applyBorder="1"/>
    <xf numFmtId="0" fontId="22" fillId="0" borderId="6" xfId="0" applyFont="1" applyFill="1" applyBorder="1"/>
    <xf numFmtId="0" fontId="22" fillId="0" borderId="7" xfId="0" applyFont="1" applyFill="1" applyBorder="1"/>
    <xf numFmtId="165" fontId="28" fillId="0" borderId="5" xfId="2" applyNumberFormat="1" applyFont="1" applyFill="1" applyBorder="1" applyAlignment="1">
      <alignment horizontal="center"/>
    </xf>
    <xf numFmtId="165" fontId="28" fillId="0" borderId="6" xfId="2" applyNumberFormat="1" applyFont="1" applyFill="1" applyBorder="1" applyAlignment="1">
      <alignment horizontal="center"/>
    </xf>
    <xf numFmtId="44" fontId="28" fillId="0" borderId="7" xfId="2" applyNumberFormat="1" applyFont="1" applyFill="1" applyBorder="1" applyAlignment="1">
      <alignment horizontal="center"/>
    </xf>
    <xf numFmtId="0" fontId="0" fillId="0" borderId="8" xfId="0" applyFont="1" applyBorder="1"/>
    <xf numFmtId="0" fontId="0" fillId="0" borderId="9" xfId="0" applyFont="1" applyFill="1" applyBorder="1"/>
    <xf numFmtId="0" fontId="0" fillId="0" borderId="9" xfId="0" applyFont="1" applyBorder="1" applyAlignment="1">
      <alignment horizontal="center"/>
    </xf>
    <xf numFmtId="0" fontId="0" fillId="0" borderId="12" xfId="0" applyFont="1" applyFill="1" applyBorder="1"/>
    <xf numFmtId="0" fontId="0" fillId="0" borderId="12" xfId="0" applyBorder="1" applyAlignment="1"/>
    <xf numFmtId="0" fontId="0" fillId="0" borderId="11" xfId="0" quotePrefix="1" applyBorder="1"/>
    <xf numFmtId="0" fontId="0" fillId="0" borderId="12" xfId="0" applyBorder="1" applyAlignment="1">
      <alignment horizontal="left"/>
    </xf>
    <xf numFmtId="0" fontId="0" fillId="0" borderId="0" xfId="0" applyFont="1" applyBorder="1" applyAlignment="1">
      <alignment horizontal="center"/>
    </xf>
    <xf numFmtId="44" fontId="25" fillId="0" borderId="0" xfId="2" applyFont="1" applyBorder="1" applyAlignment="1">
      <alignment horizontal="center"/>
    </xf>
    <xf numFmtId="0" fontId="0" fillId="0" borderId="0" xfId="0" applyBorder="1" applyAlignment="1">
      <alignment horizontal="center"/>
    </xf>
    <xf numFmtId="44" fontId="0" fillId="0" borderId="0" xfId="2" applyFont="1" applyBorder="1"/>
    <xf numFmtId="165" fontId="28" fillId="0" borderId="7" xfId="2" applyNumberFormat="1" applyFont="1" applyFill="1" applyBorder="1" applyAlignment="1">
      <alignment horizontal="center"/>
    </xf>
    <xf numFmtId="0" fontId="22" fillId="8" borderId="5" xfId="0" applyFont="1" applyFill="1" applyBorder="1"/>
    <xf numFmtId="0" fontId="22" fillId="8" borderId="6" xfId="0" applyFont="1" applyFill="1" applyBorder="1"/>
    <xf numFmtId="0" fontId="22" fillId="8" borderId="6" xfId="0" applyFont="1" applyFill="1" applyBorder="1" applyAlignment="1">
      <alignment horizontal="center"/>
    </xf>
    <xf numFmtId="44" fontId="27" fillId="8" borderId="7" xfId="2" applyFont="1" applyFill="1" applyBorder="1" applyAlignment="1">
      <alignment horizontal="center"/>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44" fontId="17" fillId="8" borderId="7" xfId="2" applyFont="1" applyFill="1" applyBorder="1"/>
    <xf numFmtId="0" fontId="29" fillId="0" borderId="0" xfId="0" applyFont="1"/>
    <xf numFmtId="0" fontId="22" fillId="9" borderId="5" xfId="0" applyFont="1" applyFill="1" applyBorder="1"/>
    <xf numFmtId="0" fontId="22" fillId="9" borderId="6" xfId="0" applyFont="1" applyFill="1" applyBorder="1"/>
    <xf numFmtId="0" fontId="22" fillId="9" borderId="7" xfId="0" applyFont="1" applyFill="1" applyBorder="1"/>
    <xf numFmtId="165" fontId="28" fillId="9" borderId="5" xfId="2" applyNumberFormat="1" applyFont="1" applyFill="1" applyBorder="1" applyAlignment="1">
      <alignment horizontal="center"/>
    </xf>
    <xf numFmtId="165" fontId="28" fillId="9" borderId="6" xfId="2" applyNumberFormat="1" applyFont="1" applyFill="1" applyBorder="1" applyAlignment="1">
      <alignment horizontal="center"/>
    </xf>
    <xf numFmtId="44" fontId="28" fillId="9" borderId="7" xfId="2" applyNumberFormat="1" applyFont="1" applyFill="1" applyBorder="1" applyAlignment="1">
      <alignment horizontal="center"/>
    </xf>
    <xf numFmtId="0" fontId="0" fillId="0" borderId="8" xfId="0" applyBorder="1"/>
    <xf numFmtId="0" fontId="0" fillId="0" borderId="14" xfId="0" applyFont="1" applyBorder="1"/>
    <xf numFmtId="0" fontId="0" fillId="0" borderId="15" xfId="0" applyFont="1" applyFill="1" applyBorder="1"/>
    <xf numFmtId="0" fontId="22" fillId="7" borderId="5" xfId="0" applyFont="1" applyFill="1" applyBorder="1"/>
    <xf numFmtId="165" fontId="28" fillId="7" borderId="5" xfId="2" applyNumberFormat="1" applyFont="1" applyFill="1" applyBorder="1" applyAlignment="1">
      <alignment horizontal="center"/>
    </xf>
    <xf numFmtId="165" fontId="28" fillId="7" borderId="6" xfId="2" applyNumberFormat="1" applyFont="1" applyFill="1" applyBorder="1" applyAlignment="1">
      <alignment horizontal="center"/>
    </xf>
    <xf numFmtId="44" fontId="28" fillId="7" borderId="7" xfId="2" applyNumberFormat="1" applyFont="1" applyFill="1" applyBorder="1" applyAlignment="1">
      <alignment horizontal="center"/>
    </xf>
    <xf numFmtId="0" fontId="0" fillId="0" borderId="29" xfId="0" applyBorder="1"/>
    <xf numFmtId="0" fontId="0" fillId="0" borderId="30" xfId="0" applyBorder="1"/>
    <xf numFmtId="0" fontId="0" fillId="0" borderId="30" xfId="0" applyFont="1" applyBorder="1" applyAlignment="1">
      <alignment horizontal="center"/>
    </xf>
    <xf numFmtId="44" fontId="25" fillId="0" borderId="31" xfId="2" applyFont="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44" fontId="0" fillId="0" borderId="31" xfId="2" applyFont="1" applyBorder="1"/>
    <xf numFmtId="0" fontId="22" fillId="10" borderId="5" xfId="0" applyFont="1" applyFill="1" applyBorder="1"/>
    <xf numFmtId="0" fontId="22" fillId="10" borderId="6" xfId="0" applyFont="1" applyFill="1" applyBorder="1"/>
    <xf numFmtId="0" fontId="22" fillId="10" borderId="7" xfId="0" applyFont="1" applyFill="1" applyBorder="1"/>
    <xf numFmtId="165" fontId="28" fillId="10" borderId="5" xfId="2" applyNumberFormat="1" applyFont="1" applyFill="1" applyBorder="1" applyAlignment="1">
      <alignment horizontal="center"/>
    </xf>
    <xf numFmtId="165" fontId="28" fillId="10" borderId="6" xfId="2" applyNumberFormat="1" applyFont="1" applyFill="1" applyBorder="1" applyAlignment="1">
      <alignment horizontal="center"/>
    </xf>
    <xf numFmtId="44" fontId="28" fillId="10" borderId="7" xfId="2" applyNumberFormat="1" applyFont="1" applyFill="1" applyBorder="1" applyAlignment="1">
      <alignment horizontal="center"/>
    </xf>
    <xf numFmtId="166" fontId="0" fillId="0" borderId="0" xfId="3" applyNumberFormat="1" applyFont="1"/>
    <xf numFmtId="166" fontId="2" fillId="2" borderId="6" xfId="3" applyNumberFormat="1" applyFont="1" applyFill="1" applyBorder="1" applyAlignment="1">
      <alignment horizontal="center" vertical="center" wrapText="1"/>
    </xf>
    <xf numFmtId="166" fontId="21" fillId="0" borderId="9" xfId="3" applyNumberFormat="1" applyFont="1" applyBorder="1"/>
    <xf numFmtId="166" fontId="0" fillId="0" borderId="12" xfId="3" applyNumberFormat="1" applyFont="1" applyBorder="1"/>
    <xf numFmtId="166" fontId="0" fillId="0" borderId="15" xfId="3" applyNumberFormat="1" applyFont="1" applyBorder="1"/>
    <xf numFmtId="166" fontId="0" fillId="4" borderId="6" xfId="3" applyNumberFormat="1" applyFont="1" applyFill="1" applyBorder="1"/>
    <xf numFmtId="166" fontId="0" fillId="0" borderId="9" xfId="3" applyNumberFormat="1" applyFont="1" applyBorder="1"/>
    <xf numFmtId="166" fontId="0" fillId="0" borderId="18" xfId="3" applyNumberFormat="1" applyFont="1" applyBorder="1"/>
    <xf numFmtId="166" fontId="22" fillId="7" borderId="6" xfId="3" applyNumberFormat="1" applyFont="1" applyFill="1" applyBorder="1"/>
    <xf numFmtId="166" fontId="0" fillId="0" borderId="0" xfId="3" applyNumberFormat="1" applyFont="1" applyFill="1" applyBorder="1"/>
    <xf numFmtId="166" fontId="22" fillId="3" borderId="21" xfId="3" applyNumberFormat="1" applyFont="1" applyFill="1" applyBorder="1"/>
    <xf numFmtId="166" fontId="0" fillId="0" borderId="0" xfId="3" applyNumberFormat="1" applyFont="1" applyBorder="1"/>
    <xf numFmtId="166" fontId="22" fillId="0" borderId="6" xfId="3" applyNumberFormat="1" applyFont="1" applyFill="1" applyBorder="1"/>
    <xf numFmtId="166" fontId="22" fillId="8" borderId="6" xfId="3" applyNumberFormat="1" applyFont="1" applyFill="1" applyBorder="1"/>
    <xf numFmtId="166" fontId="22" fillId="9" borderId="6" xfId="3" applyNumberFormat="1" applyFont="1" applyFill="1" applyBorder="1"/>
    <xf numFmtId="166" fontId="0" fillId="0" borderId="30" xfId="3" applyNumberFormat="1" applyFont="1" applyBorder="1"/>
    <xf numFmtId="166" fontId="22" fillId="10" borderId="6" xfId="3" applyNumberFormat="1" applyFont="1" applyFill="1" applyBorder="1"/>
    <xf numFmtId="0" fontId="0" fillId="0" borderId="0" xfId="0"/>
    <xf numFmtId="0" fontId="31" fillId="0" borderId="32" xfId="0" applyFont="1" applyBorder="1" applyAlignment="1">
      <alignment horizontal="center"/>
    </xf>
    <xf numFmtId="0" fontId="9" fillId="0" borderId="0" xfId="0" applyFont="1" applyAlignment="1">
      <alignment horizontal="left" vertical="top" wrapText="1"/>
    </xf>
    <xf numFmtId="0" fontId="0" fillId="0" borderId="0" xfId="0"/>
    <xf numFmtId="0" fontId="2" fillId="0" borderId="0" xfId="0" applyFont="1" applyAlignment="1">
      <alignment horizontal="left" vertical="center"/>
    </xf>
    <xf numFmtId="0" fontId="10" fillId="0" borderId="0" xfId="0" applyFont="1" applyAlignment="1">
      <alignment horizontal="left" vertical="center" wrapText="1"/>
    </xf>
    <xf numFmtId="0" fontId="15" fillId="3" borderId="0" xfId="0" applyFont="1" applyFill="1" applyAlignment="1">
      <alignment horizontal="center" vertical="center"/>
    </xf>
    <xf numFmtId="0" fontId="13" fillId="0" borderId="0" xfId="0" applyFont="1" applyAlignment="1">
      <alignment horizontal="left" vertical="center"/>
    </xf>
  </cellXfs>
  <cellStyles count="4">
    <cellStyle name="Currency 2" xfId="2"/>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abSelected="1" workbookViewId="0">
      <pane xSplit="2" ySplit="2" topLeftCell="C42" activePane="bottomRight" state="frozen"/>
      <selection pane="topRight" activeCell="C1" sqref="C1"/>
      <selection pane="bottomLeft" activeCell="A19" sqref="A19"/>
      <selection pane="bottomRight" activeCell="K52" sqref="K52"/>
    </sheetView>
  </sheetViews>
  <sheetFormatPr defaultColWidth="14.85546875" defaultRowHeight="12.75" customHeight="1" x14ac:dyDescent="0.2"/>
  <cols>
    <col min="1" max="1" width="13.7109375" customWidth="1"/>
    <col min="2" max="2" width="23.42578125" customWidth="1"/>
    <col min="3" max="3" width="31.28515625" customWidth="1"/>
    <col min="4" max="4" width="16.42578125" customWidth="1"/>
    <col min="5" max="5" width="7.85546875" customWidth="1"/>
    <col min="6" max="6" width="18.42578125" customWidth="1"/>
    <col min="7" max="8" width="9.7109375" customWidth="1"/>
    <col min="9" max="9" width="13.7109375" customWidth="1"/>
    <col min="10" max="10" width="7" customWidth="1"/>
    <col min="11" max="11" width="13.7109375" customWidth="1"/>
  </cols>
  <sheetData>
    <row r="1" spans="1:11" s="246" customFormat="1" ht="21" x14ac:dyDescent="0.35">
      <c r="A1" s="247" t="s">
        <v>350</v>
      </c>
      <c r="B1" s="247"/>
      <c r="C1" s="247"/>
      <c r="D1" s="247"/>
      <c r="E1" s="247"/>
      <c r="F1" s="247"/>
      <c r="G1" s="247"/>
      <c r="H1" s="247"/>
      <c r="I1" s="247"/>
      <c r="J1" s="247"/>
      <c r="K1" s="247"/>
    </row>
    <row r="2" spans="1:11" ht="42" customHeight="1" x14ac:dyDescent="0.2">
      <c r="A2" s="7" t="s">
        <v>1</v>
      </c>
      <c r="B2" s="7" t="s">
        <v>2</v>
      </c>
      <c r="C2" s="7" t="s">
        <v>3</v>
      </c>
      <c r="D2" s="9" t="s">
        <v>4</v>
      </c>
      <c r="E2" s="9" t="s">
        <v>5</v>
      </c>
      <c r="F2" s="8" t="s">
        <v>6</v>
      </c>
      <c r="G2" s="9" t="s">
        <v>7</v>
      </c>
      <c r="H2" s="9" t="s">
        <v>8</v>
      </c>
      <c r="I2" s="8" t="s">
        <v>9</v>
      </c>
      <c r="J2" s="8" t="s">
        <v>10</v>
      </c>
      <c r="K2" s="8" t="s">
        <v>11</v>
      </c>
    </row>
    <row r="3" spans="1:11" ht="24" x14ac:dyDescent="0.2">
      <c r="A3" s="14">
        <v>1</v>
      </c>
      <c r="B3" s="17" t="s">
        <v>102</v>
      </c>
      <c r="C3" s="18" t="s">
        <v>103</v>
      </c>
      <c r="D3" s="19" t="s">
        <v>12</v>
      </c>
      <c r="E3" s="19">
        <v>31</v>
      </c>
      <c r="F3" s="20">
        <v>16400</v>
      </c>
      <c r="G3" s="19" t="s">
        <v>0</v>
      </c>
      <c r="H3" s="19">
        <v>1</v>
      </c>
      <c r="I3" s="20">
        <f t="shared" ref="I3:I4" si="0">ROUND(F3-((F3*J3)/100),2)</f>
        <v>16400</v>
      </c>
      <c r="J3" s="20">
        <v>0</v>
      </c>
      <c r="K3" s="20">
        <f t="shared" ref="K3:K4" si="1">ROUND((H3*I3),2)</f>
        <v>16400</v>
      </c>
    </row>
    <row r="4" spans="1:11" ht="24" x14ac:dyDescent="0.2">
      <c r="A4" s="11" t="s">
        <v>13</v>
      </c>
      <c r="B4" s="21" t="s">
        <v>104</v>
      </c>
      <c r="C4" s="18" t="s">
        <v>105</v>
      </c>
      <c r="D4" s="19">
        <v>36</v>
      </c>
      <c r="E4" s="19" t="s">
        <v>14</v>
      </c>
      <c r="F4" s="20">
        <v>3813</v>
      </c>
      <c r="G4" s="19" t="s">
        <v>0</v>
      </c>
      <c r="H4" s="19">
        <v>1</v>
      </c>
      <c r="I4" s="20">
        <f t="shared" si="0"/>
        <v>3813</v>
      </c>
      <c r="J4" s="20">
        <v>0</v>
      </c>
      <c r="K4" s="20">
        <f t="shared" si="1"/>
        <v>3813</v>
      </c>
    </row>
    <row r="5" spans="1:11" ht="24" x14ac:dyDescent="0.2">
      <c r="A5" s="11">
        <v>1.1000000000000001</v>
      </c>
      <c r="B5" s="10" t="s">
        <v>15</v>
      </c>
      <c r="C5" s="15" t="s">
        <v>16</v>
      </c>
      <c r="D5" s="13" t="s">
        <v>12</v>
      </c>
      <c r="E5" s="13">
        <v>21</v>
      </c>
      <c r="F5" s="12">
        <v>0</v>
      </c>
      <c r="G5" s="13" t="s">
        <v>0</v>
      </c>
      <c r="H5" s="13">
        <v>1</v>
      </c>
      <c r="I5" s="12">
        <f t="shared" ref="I5:I27" si="2">ROUND(F5-((F5*J5)/100),2)</f>
        <v>0</v>
      </c>
      <c r="J5" s="12">
        <v>0</v>
      </c>
      <c r="K5" s="12">
        <f t="shared" ref="K5:K27" si="3">ROUND((H5*I5),2)</f>
        <v>0</v>
      </c>
    </row>
    <row r="6" spans="1:11" ht="24" x14ac:dyDescent="0.2">
      <c r="A6" s="11">
        <v>1.2</v>
      </c>
      <c r="B6" s="10" t="s">
        <v>17</v>
      </c>
      <c r="C6" s="15" t="s">
        <v>18</v>
      </c>
      <c r="D6" s="13" t="s">
        <v>12</v>
      </c>
      <c r="E6" s="13">
        <v>21</v>
      </c>
      <c r="F6" s="12">
        <v>0</v>
      </c>
      <c r="G6" s="13" t="s">
        <v>0</v>
      </c>
      <c r="H6" s="13">
        <v>6</v>
      </c>
      <c r="I6" s="12">
        <f t="shared" si="2"/>
        <v>0</v>
      </c>
      <c r="J6" s="12">
        <v>0</v>
      </c>
      <c r="K6" s="12">
        <f t="shared" si="3"/>
        <v>0</v>
      </c>
    </row>
    <row r="7" spans="1:11" ht="24" x14ac:dyDescent="0.2">
      <c r="A7" s="11">
        <v>1.3</v>
      </c>
      <c r="B7" s="10" t="s">
        <v>19</v>
      </c>
      <c r="C7" s="15" t="s">
        <v>20</v>
      </c>
      <c r="D7" s="13" t="s">
        <v>12</v>
      </c>
      <c r="E7" s="13">
        <v>21</v>
      </c>
      <c r="F7" s="12">
        <v>0</v>
      </c>
      <c r="G7" s="13" t="s">
        <v>0</v>
      </c>
      <c r="H7" s="13">
        <v>4</v>
      </c>
      <c r="I7" s="12">
        <f t="shared" si="2"/>
        <v>0</v>
      </c>
      <c r="J7" s="12">
        <v>0</v>
      </c>
      <c r="K7" s="12">
        <f t="shared" si="3"/>
        <v>0</v>
      </c>
    </row>
    <row r="8" spans="1:11" x14ac:dyDescent="0.2">
      <c r="A8" s="11">
        <v>1.4</v>
      </c>
      <c r="B8" s="10" t="s">
        <v>21</v>
      </c>
      <c r="C8" s="15" t="s">
        <v>22</v>
      </c>
      <c r="D8" s="13" t="s">
        <v>12</v>
      </c>
      <c r="E8" s="13">
        <v>21</v>
      </c>
      <c r="F8" s="12">
        <v>0</v>
      </c>
      <c r="G8" s="13" t="s">
        <v>0</v>
      </c>
      <c r="H8" s="13">
        <v>1</v>
      </c>
      <c r="I8" s="12">
        <f t="shared" si="2"/>
        <v>0</v>
      </c>
      <c r="J8" s="12">
        <v>0</v>
      </c>
      <c r="K8" s="12">
        <f t="shared" si="3"/>
        <v>0</v>
      </c>
    </row>
    <row r="9" spans="1:11" ht="24" x14ac:dyDescent="0.2">
      <c r="A9" s="11">
        <v>1.5</v>
      </c>
      <c r="B9" s="10" t="s">
        <v>23</v>
      </c>
      <c r="C9" s="15" t="s">
        <v>24</v>
      </c>
      <c r="D9" s="13" t="s">
        <v>12</v>
      </c>
      <c r="E9" s="13">
        <v>28</v>
      </c>
      <c r="F9" s="12">
        <v>2040</v>
      </c>
      <c r="G9" s="13" t="s">
        <v>0</v>
      </c>
      <c r="H9" s="22">
        <v>4</v>
      </c>
      <c r="I9" s="12">
        <f t="shared" si="2"/>
        <v>2040</v>
      </c>
      <c r="J9" s="12">
        <v>0</v>
      </c>
      <c r="K9" s="12">
        <f t="shared" si="3"/>
        <v>8160</v>
      </c>
    </row>
    <row r="10" spans="1:11" ht="24" x14ac:dyDescent="0.2">
      <c r="A10" s="11">
        <v>1.6</v>
      </c>
      <c r="B10" s="21" t="s">
        <v>146</v>
      </c>
      <c r="C10" s="18" t="s">
        <v>147</v>
      </c>
      <c r="D10" s="19" t="s">
        <v>12</v>
      </c>
      <c r="E10" s="19">
        <v>8</v>
      </c>
      <c r="F10" s="20">
        <v>0</v>
      </c>
      <c r="G10" s="13" t="s">
        <v>0</v>
      </c>
      <c r="H10" s="13">
        <v>4</v>
      </c>
      <c r="I10" s="12">
        <f t="shared" si="2"/>
        <v>0</v>
      </c>
      <c r="J10" s="12">
        <v>0</v>
      </c>
      <c r="K10" s="12">
        <f t="shared" si="3"/>
        <v>0</v>
      </c>
    </row>
    <row r="11" spans="1:11" x14ac:dyDescent="0.2">
      <c r="A11" s="11">
        <v>1.7</v>
      </c>
      <c r="B11" s="10" t="s">
        <v>25</v>
      </c>
      <c r="C11" s="15" t="s">
        <v>26</v>
      </c>
      <c r="D11" s="13" t="s">
        <v>12</v>
      </c>
      <c r="E11" s="13">
        <v>21</v>
      </c>
      <c r="F11" s="12">
        <v>0</v>
      </c>
      <c r="G11" s="13" t="s">
        <v>0</v>
      </c>
      <c r="H11" s="13">
        <v>1</v>
      </c>
      <c r="I11" s="12">
        <f t="shared" si="2"/>
        <v>0</v>
      </c>
      <c r="J11" s="12">
        <v>0</v>
      </c>
      <c r="K11" s="12">
        <f t="shared" si="3"/>
        <v>0</v>
      </c>
    </row>
    <row r="12" spans="1:11" ht="24" x14ac:dyDescent="0.2">
      <c r="A12" s="11" t="s">
        <v>27</v>
      </c>
      <c r="B12" s="10" t="s">
        <v>28</v>
      </c>
      <c r="C12" s="15" t="s">
        <v>29</v>
      </c>
      <c r="D12" s="13">
        <v>36</v>
      </c>
      <c r="E12" s="13" t="s">
        <v>14</v>
      </c>
      <c r="F12" s="12">
        <v>16250</v>
      </c>
      <c r="G12" s="13" t="s">
        <v>0</v>
      </c>
      <c r="H12" s="13">
        <v>1</v>
      </c>
      <c r="I12" s="12">
        <f t="shared" si="2"/>
        <v>16250</v>
      </c>
      <c r="J12" s="12">
        <v>0</v>
      </c>
      <c r="K12" s="12">
        <f t="shared" si="3"/>
        <v>16250</v>
      </c>
    </row>
    <row r="13" spans="1:11" ht="24" x14ac:dyDescent="0.2">
      <c r="A13" s="11">
        <v>1.8</v>
      </c>
      <c r="B13" s="10" t="s">
        <v>30</v>
      </c>
      <c r="C13" s="15" t="s">
        <v>31</v>
      </c>
      <c r="D13" s="13" t="s">
        <v>12</v>
      </c>
      <c r="E13" s="13">
        <v>21</v>
      </c>
      <c r="F13" s="12">
        <v>0</v>
      </c>
      <c r="G13" s="13" t="s">
        <v>0</v>
      </c>
      <c r="H13" s="13">
        <v>1</v>
      </c>
      <c r="I13" s="12">
        <f t="shared" si="2"/>
        <v>0</v>
      </c>
      <c r="J13" s="12">
        <v>0</v>
      </c>
      <c r="K13" s="12">
        <f t="shared" si="3"/>
        <v>0</v>
      </c>
    </row>
    <row r="14" spans="1:11" x14ac:dyDescent="0.2">
      <c r="A14" s="11" t="s">
        <v>32</v>
      </c>
      <c r="B14" s="10" t="s">
        <v>33</v>
      </c>
      <c r="C14" s="15" t="s">
        <v>34</v>
      </c>
      <c r="D14" s="13">
        <v>36</v>
      </c>
      <c r="E14" s="13" t="s">
        <v>14</v>
      </c>
      <c r="F14" s="12">
        <v>0</v>
      </c>
      <c r="G14" s="13" t="s">
        <v>0</v>
      </c>
      <c r="H14" s="13">
        <v>1</v>
      </c>
      <c r="I14" s="12">
        <f t="shared" si="2"/>
        <v>0</v>
      </c>
      <c r="J14" s="12">
        <v>0</v>
      </c>
      <c r="K14" s="12">
        <f t="shared" si="3"/>
        <v>0</v>
      </c>
    </row>
    <row r="15" spans="1:11" ht="24" x14ac:dyDescent="0.2">
      <c r="A15" s="11">
        <v>1.9</v>
      </c>
      <c r="B15" s="10" t="s">
        <v>35</v>
      </c>
      <c r="C15" s="15" t="s">
        <v>36</v>
      </c>
      <c r="D15" s="13" t="s">
        <v>12</v>
      </c>
      <c r="E15" s="13">
        <v>21</v>
      </c>
      <c r="F15" s="12">
        <v>0</v>
      </c>
      <c r="G15" s="13" t="s">
        <v>0</v>
      </c>
      <c r="H15" s="13">
        <v>100</v>
      </c>
      <c r="I15" s="12">
        <f t="shared" si="2"/>
        <v>0</v>
      </c>
      <c r="J15" s="12">
        <v>0</v>
      </c>
      <c r="K15" s="12">
        <f t="shared" si="3"/>
        <v>0</v>
      </c>
    </row>
    <row r="16" spans="1:11" ht="24" x14ac:dyDescent="0.2">
      <c r="A16" s="11" t="s">
        <v>37</v>
      </c>
      <c r="B16" s="10" t="s">
        <v>38</v>
      </c>
      <c r="C16" s="15" t="s">
        <v>39</v>
      </c>
      <c r="D16" s="13">
        <v>36</v>
      </c>
      <c r="E16" s="13" t="s">
        <v>14</v>
      </c>
      <c r="F16" s="12">
        <v>0</v>
      </c>
      <c r="G16" s="13" t="s">
        <v>0</v>
      </c>
      <c r="H16" s="13">
        <v>100</v>
      </c>
      <c r="I16" s="12">
        <f t="shared" si="2"/>
        <v>0</v>
      </c>
      <c r="J16" s="12">
        <v>0</v>
      </c>
      <c r="K16" s="12">
        <f t="shared" si="3"/>
        <v>0</v>
      </c>
    </row>
    <row r="17" spans="1:11" x14ac:dyDescent="0.2">
      <c r="A17" s="11">
        <v>1.1000000000000001</v>
      </c>
      <c r="B17" s="10" t="s">
        <v>40</v>
      </c>
      <c r="C17" s="15" t="s">
        <v>41</v>
      </c>
      <c r="D17" s="13" t="s">
        <v>12</v>
      </c>
      <c r="E17" s="13">
        <v>21</v>
      </c>
      <c r="F17" s="12">
        <v>0</v>
      </c>
      <c r="G17" s="13" t="s">
        <v>0</v>
      </c>
      <c r="H17" s="13">
        <v>100</v>
      </c>
      <c r="I17" s="12">
        <f t="shared" si="2"/>
        <v>0</v>
      </c>
      <c r="J17" s="12">
        <v>0</v>
      </c>
      <c r="K17" s="12">
        <f t="shared" si="3"/>
        <v>0</v>
      </c>
    </row>
    <row r="18" spans="1:11" ht="24" x14ac:dyDescent="0.2">
      <c r="A18" s="11" t="s">
        <v>42</v>
      </c>
      <c r="B18" s="10" t="s">
        <v>43</v>
      </c>
      <c r="C18" s="15" t="s">
        <v>44</v>
      </c>
      <c r="D18" s="13">
        <v>36</v>
      </c>
      <c r="E18" s="13" t="s">
        <v>14</v>
      </c>
      <c r="F18" s="12">
        <v>0</v>
      </c>
      <c r="G18" s="13" t="s">
        <v>0</v>
      </c>
      <c r="H18" s="13">
        <v>100</v>
      </c>
      <c r="I18" s="12">
        <f t="shared" si="2"/>
        <v>0</v>
      </c>
      <c r="J18" s="12">
        <v>0</v>
      </c>
      <c r="K18" s="12">
        <f t="shared" si="3"/>
        <v>0</v>
      </c>
    </row>
    <row r="19" spans="1:11" x14ac:dyDescent="0.2">
      <c r="A19" s="11">
        <v>1.1100000000000001</v>
      </c>
      <c r="B19" s="10" t="s">
        <v>45</v>
      </c>
      <c r="C19" s="15" t="s">
        <v>46</v>
      </c>
      <c r="D19" s="13" t="s">
        <v>12</v>
      </c>
      <c r="E19" s="13">
        <v>21</v>
      </c>
      <c r="F19" s="12">
        <v>0</v>
      </c>
      <c r="G19" s="13" t="s">
        <v>0</v>
      </c>
      <c r="H19" s="13">
        <v>100</v>
      </c>
      <c r="I19" s="12">
        <f t="shared" si="2"/>
        <v>0</v>
      </c>
      <c r="J19" s="12">
        <v>0</v>
      </c>
      <c r="K19" s="12">
        <f t="shared" si="3"/>
        <v>0</v>
      </c>
    </row>
    <row r="20" spans="1:11" x14ac:dyDescent="0.2">
      <c r="A20" s="11" t="s">
        <v>47</v>
      </c>
      <c r="B20" s="10" t="s">
        <v>48</v>
      </c>
      <c r="C20" s="15" t="s">
        <v>49</v>
      </c>
      <c r="D20" s="13">
        <v>36</v>
      </c>
      <c r="E20" s="13" t="s">
        <v>14</v>
      </c>
      <c r="F20" s="12">
        <v>0</v>
      </c>
      <c r="G20" s="13" t="s">
        <v>0</v>
      </c>
      <c r="H20" s="13">
        <v>100</v>
      </c>
      <c r="I20" s="12">
        <f t="shared" si="2"/>
        <v>0</v>
      </c>
      <c r="J20" s="12">
        <v>0</v>
      </c>
      <c r="K20" s="12">
        <f t="shared" si="3"/>
        <v>0</v>
      </c>
    </row>
    <row r="21" spans="1:11" ht="24" x14ac:dyDescent="0.2">
      <c r="A21" s="11">
        <v>1.1200000000000001</v>
      </c>
      <c r="B21" s="10" t="s">
        <v>50</v>
      </c>
      <c r="C21" s="15" t="s">
        <v>51</v>
      </c>
      <c r="D21" s="13" t="s">
        <v>12</v>
      </c>
      <c r="E21" s="13">
        <v>21</v>
      </c>
      <c r="F21" s="12">
        <v>5100</v>
      </c>
      <c r="G21" s="13" t="s">
        <v>0</v>
      </c>
      <c r="H21" s="13">
        <v>1</v>
      </c>
      <c r="I21" s="12">
        <f t="shared" si="2"/>
        <v>5100</v>
      </c>
      <c r="J21" s="12">
        <v>0</v>
      </c>
      <c r="K21" s="12">
        <f t="shared" si="3"/>
        <v>5100</v>
      </c>
    </row>
    <row r="22" spans="1:11" ht="24" x14ac:dyDescent="0.2">
      <c r="A22" s="11">
        <v>1.1299999999999999</v>
      </c>
      <c r="B22" s="10" t="s">
        <v>52</v>
      </c>
      <c r="C22" s="15" t="s">
        <v>53</v>
      </c>
      <c r="D22" s="13" t="s">
        <v>12</v>
      </c>
      <c r="E22" s="13">
        <v>35</v>
      </c>
      <c r="F22" s="12">
        <v>0</v>
      </c>
      <c r="G22" s="13" t="s">
        <v>0</v>
      </c>
      <c r="H22" s="13">
        <v>1</v>
      </c>
      <c r="I22" s="12">
        <f t="shared" si="2"/>
        <v>0</v>
      </c>
      <c r="J22" s="12">
        <v>0</v>
      </c>
      <c r="K22" s="12">
        <f t="shared" si="3"/>
        <v>0</v>
      </c>
    </row>
    <row r="23" spans="1:11" ht="24" x14ac:dyDescent="0.2">
      <c r="A23" s="11">
        <v>1.1399999999999999</v>
      </c>
      <c r="B23" s="10" t="s">
        <v>54</v>
      </c>
      <c r="C23" s="15" t="s">
        <v>55</v>
      </c>
      <c r="D23" s="13" t="s">
        <v>12</v>
      </c>
      <c r="E23" s="13">
        <v>21</v>
      </c>
      <c r="F23" s="12">
        <v>2040</v>
      </c>
      <c r="G23" s="13" t="s">
        <v>0</v>
      </c>
      <c r="H23" s="13">
        <v>1</v>
      </c>
      <c r="I23" s="12">
        <f t="shared" si="2"/>
        <v>2040</v>
      </c>
      <c r="J23" s="12">
        <v>0</v>
      </c>
      <c r="K23" s="12">
        <f t="shared" si="3"/>
        <v>2040</v>
      </c>
    </row>
    <row r="24" spans="1:11" ht="24" x14ac:dyDescent="0.2">
      <c r="A24" s="11">
        <v>1.1499999999999999</v>
      </c>
      <c r="B24" s="10" t="s">
        <v>56</v>
      </c>
      <c r="C24" s="15" t="s">
        <v>57</v>
      </c>
      <c r="D24" s="13" t="s">
        <v>12</v>
      </c>
      <c r="E24" s="13">
        <v>21</v>
      </c>
      <c r="F24" s="12">
        <v>0</v>
      </c>
      <c r="G24" s="13" t="s">
        <v>0</v>
      </c>
      <c r="H24" s="13">
        <v>1</v>
      </c>
      <c r="I24" s="12">
        <f t="shared" si="2"/>
        <v>0</v>
      </c>
      <c r="J24" s="12">
        <v>0</v>
      </c>
      <c r="K24" s="12">
        <f t="shared" si="3"/>
        <v>0</v>
      </c>
    </row>
    <row r="25" spans="1:11" ht="24" x14ac:dyDescent="0.2">
      <c r="A25" s="11">
        <v>1.1599999999999999</v>
      </c>
      <c r="B25" s="10" t="s">
        <v>58</v>
      </c>
      <c r="C25" s="15" t="s">
        <v>59</v>
      </c>
      <c r="D25" s="13" t="s">
        <v>12</v>
      </c>
      <c r="E25" s="13">
        <v>21</v>
      </c>
      <c r="F25" s="12">
        <v>0</v>
      </c>
      <c r="G25" s="13" t="s">
        <v>0</v>
      </c>
      <c r="H25" s="13">
        <v>1</v>
      </c>
      <c r="I25" s="12">
        <f t="shared" si="2"/>
        <v>0</v>
      </c>
      <c r="J25" s="12">
        <v>0</v>
      </c>
      <c r="K25" s="12">
        <f t="shared" si="3"/>
        <v>0</v>
      </c>
    </row>
    <row r="26" spans="1:11" ht="24" x14ac:dyDescent="0.2">
      <c r="A26" s="11">
        <v>1.17</v>
      </c>
      <c r="B26" s="10" t="s">
        <v>58</v>
      </c>
      <c r="C26" s="15" t="s">
        <v>59</v>
      </c>
      <c r="D26" s="13" t="s">
        <v>12</v>
      </c>
      <c r="E26" s="13">
        <v>21</v>
      </c>
      <c r="F26" s="12">
        <v>0</v>
      </c>
      <c r="G26" s="13" t="s">
        <v>0</v>
      </c>
      <c r="H26" s="13">
        <v>1</v>
      </c>
      <c r="I26" s="12">
        <f t="shared" si="2"/>
        <v>0</v>
      </c>
      <c r="J26" s="12">
        <v>0</v>
      </c>
      <c r="K26" s="12">
        <f t="shared" si="3"/>
        <v>0</v>
      </c>
    </row>
    <row r="27" spans="1:11" ht="24" x14ac:dyDescent="0.2">
      <c r="A27" s="11">
        <v>1.18</v>
      </c>
      <c r="B27" s="10" t="s">
        <v>60</v>
      </c>
      <c r="C27" s="15" t="s">
        <v>61</v>
      </c>
      <c r="D27" s="13" t="s">
        <v>12</v>
      </c>
      <c r="E27" s="13">
        <v>28</v>
      </c>
      <c r="F27" s="12">
        <v>11500</v>
      </c>
      <c r="G27" s="13" t="s">
        <v>0</v>
      </c>
      <c r="H27" s="13">
        <v>1</v>
      </c>
      <c r="I27" s="12">
        <f t="shared" si="2"/>
        <v>11500</v>
      </c>
      <c r="J27" s="12">
        <v>0</v>
      </c>
      <c r="K27" s="12">
        <f t="shared" si="3"/>
        <v>11500</v>
      </c>
    </row>
    <row r="28" spans="1:11" s="33" customFormat="1" ht="24" x14ac:dyDescent="0.2">
      <c r="A28" s="11">
        <v>1.19</v>
      </c>
      <c r="B28" s="10" t="s">
        <v>60</v>
      </c>
      <c r="C28" s="15" t="s">
        <v>61</v>
      </c>
      <c r="D28" s="13" t="s">
        <v>12</v>
      </c>
      <c r="E28" s="13">
        <v>28</v>
      </c>
      <c r="F28" s="12">
        <v>11500</v>
      </c>
      <c r="G28" s="13" t="s">
        <v>0</v>
      </c>
      <c r="H28" s="13">
        <v>1</v>
      </c>
      <c r="I28" s="12">
        <f t="shared" ref="I28" si="4">ROUND(F28-((F28*J28)/100),2)</f>
        <v>11500</v>
      </c>
      <c r="J28" s="12">
        <v>0</v>
      </c>
      <c r="K28" s="12">
        <f t="shared" ref="K28" si="5">ROUND((H28*I28),2)</f>
        <v>11500</v>
      </c>
    </row>
    <row r="29" spans="1:11" ht="24" x14ac:dyDescent="0.2">
      <c r="A29" s="14">
        <v>3</v>
      </c>
      <c r="B29" s="16" t="s">
        <v>62</v>
      </c>
      <c r="C29" s="15" t="s">
        <v>63</v>
      </c>
      <c r="D29" s="13" t="s">
        <v>12</v>
      </c>
      <c r="E29" s="13">
        <v>28</v>
      </c>
      <c r="F29" s="12">
        <v>18485</v>
      </c>
      <c r="G29" s="13" t="s">
        <v>0</v>
      </c>
      <c r="H29" s="13">
        <v>2</v>
      </c>
      <c r="I29" s="12">
        <f t="shared" ref="I29:I43" si="6">ROUND(F29-((F29*J29)/100),2)</f>
        <v>18485</v>
      </c>
      <c r="J29" s="12">
        <v>0</v>
      </c>
      <c r="K29" s="12">
        <f t="shared" ref="K29:K43" si="7">ROUND((H29*I29),2)</f>
        <v>36970</v>
      </c>
    </row>
    <row r="30" spans="1:11" ht="24" x14ac:dyDescent="0.2">
      <c r="A30" s="11">
        <v>3.1</v>
      </c>
      <c r="B30" s="10" t="s">
        <v>64</v>
      </c>
      <c r="C30" s="15" t="s">
        <v>65</v>
      </c>
      <c r="D30" s="13" t="s">
        <v>12</v>
      </c>
      <c r="E30" s="13">
        <v>28</v>
      </c>
      <c r="F30" s="12">
        <v>0</v>
      </c>
      <c r="G30" s="13" t="s">
        <v>0</v>
      </c>
      <c r="H30" s="13">
        <v>20</v>
      </c>
      <c r="I30" s="12">
        <f t="shared" si="6"/>
        <v>0</v>
      </c>
      <c r="J30" s="12">
        <v>0</v>
      </c>
      <c r="K30" s="12">
        <f t="shared" si="7"/>
        <v>0</v>
      </c>
    </row>
    <row r="31" spans="1:11" ht="24" x14ac:dyDescent="0.2">
      <c r="A31" s="11">
        <v>3.2</v>
      </c>
      <c r="B31" s="10" t="s">
        <v>66</v>
      </c>
      <c r="C31" s="15" t="s">
        <v>67</v>
      </c>
      <c r="D31" s="13" t="s">
        <v>12</v>
      </c>
      <c r="E31" s="13">
        <v>28</v>
      </c>
      <c r="F31" s="12">
        <v>0</v>
      </c>
      <c r="G31" s="13" t="s">
        <v>0</v>
      </c>
      <c r="H31" s="13">
        <v>20</v>
      </c>
      <c r="I31" s="12">
        <f t="shared" si="6"/>
        <v>0</v>
      </c>
      <c r="J31" s="12">
        <v>0</v>
      </c>
      <c r="K31" s="12">
        <f t="shared" si="7"/>
        <v>0</v>
      </c>
    </row>
    <row r="32" spans="1:11" ht="24" x14ac:dyDescent="0.2">
      <c r="A32" s="11">
        <v>3.3</v>
      </c>
      <c r="B32" s="10" t="s">
        <v>68</v>
      </c>
      <c r="C32" s="15" t="s">
        <v>69</v>
      </c>
      <c r="D32" s="13" t="s">
        <v>12</v>
      </c>
      <c r="E32" s="13">
        <v>28</v>
      </c>
      <c r="F32" s="12">
        <v>0</v>
      </c>
      <c r="G32" s="13" t="s">
        <v>0</v>
      </c>
      <c r="H32" s="13">
        <v>20</v>
      </c>
      <c r="I32" s="12">
        <f t="shared" si="6"/>
        <v>0</v>
      </c>
      <c r="J32" s="12">
        <v>0</v>
      </c>
      <c r="K32" s="12">
        <f t="shared" si="7"/>
        <v>0</v>
      </c>
    </row>
    <row r="33" spans="1:11" ht="24" x14ac:dyDescent="0.2">
      <c r="A33" s="11">
        <v>3.4</v>
      </c>
      <c r="B33" s="10" t="s">
        <v>70</v>
      </c>
      <c r="C33" s="15" t="s">
        <v>71</v>
      </c>
      <c r="D33" s="13" t="s">
        <v>12</v>
      </c>
      <c r="E33" s="13">
        <v>28</v>
      </c>
      <c r="F33" s="12">
        <v>0</v>
      </c>
      <c r="G33" s="13" t="s">
        <v>0</v>
      </c>
      <c r="H33" s="13">
        <v>20</v>
      </c>
      <c r="I33" s="12">
        <f t="shared" si="6"/>
        <v>0</v>
      </c>
      <c r="J33" s="12">
        <v>0</v>
      </c>
      <c r="K33" s="12">
        <f t="shared" si="7"/>
        <v>0</v>
      </c>
    </row>
    <row r="34" spans="1:11" ht="24" x14ac:dyDescent="0.2">
      <c r="A34" s="14">
        <v>6</v>
      </c>
      <c r="B34" s="16" t="s">
        <v>72</v>
      </c>
      <c r="C34" s="15" t="s">
        <v>73</v>
      </c>
      <c r="D34" s="13" t="s">
        <v>12</v>
      </c>
      <c r="E34" s="13" t="s">
        <v>14</v>
      </c>
      <c r="F34" s="12">
        <v>153</v>
      </c>
      <c r="G34" s="13" t="s">
        <v>0</v>
      </c>
      <c r="H34" s="13">
        <v>10</v>
      </c>
      <c r="I34" s="12">
        <f t="shared" si="6"/>
        <v>153</v>
      </c>
      <c r="J34" s="12">
        <v>0</v>
      </c>
      <c r="K34" s="12">
        <f t="shared" si="7"/>
        <v>1530</v>
      </c>
    </row>
    <row r="35" spans="1:11" ht="24" x14ac:dyDescent="0.2">
      <c r="A35" s="11" t="s">
        <v>74</v>
      </c>
      <c r="B35" s="10" t="s">
        <v>75</v>
      </c>
      <c r="C35" s="15" t="s">
        <v>76</v>
      </c>
      <c r="D35" s="13">
        <v>36</v>
      </c>
      <c r="E35" s="13" t="s">
        <v>14</v>
      </c>
      <c r="F35" s="12">
        <v>30</v>
      </c>
      <c r="G35" s="13" t="s">
        <v>0</v>
      </c>
      <c r="H35" s="13">
        <v>0</v>
      </c>
      <c r="I35" s="12">
        <f t="shared" si="6"/>
        <v>30</v>
      </c>
      <c r="J35" s="12">
        <v>0</v>
      </c>
      <c r="K35" s="12">
        <f t="shared" si="7"/>
        <v>0</v>
      </c>
    </row>
    <row r="36" spans="1:11" ht="24" x14ac:dyDescent="0.2">
      <c r="A36" s="14">
        <v>7</v>
      </c>
      <c r="B36" s="16" t="s">
        <v>77</v>
      </c>
      <c r="C36" s="15" t="s">
        <v>78</v>
      </c>
      <c r="D36" s="13" t="s">
        <v>12</v>
      </c>
      <c r="E36" s="13">
        <v>28</v>
      </c>
      <c r="F36" s="12">
        <v>80</v>
      </c>
      <c r="G36" s="13" t="s">
        <v>0</v>
      </c>
      <c r="H36" s="13">
        <v>12</v>
      </c>
      <c r="I36" s="12">
        <f t="shared" si="6"/>
        <v>80</v>
      </c>
      <c r="J36" s="12">
        <v>0</v>
      </c>
      <c r="K36" s="12">
        <f t="shared" si="7"/>
        <v>960</v>
      </c>
    </row>
    <row r="37" spans="1:11" ht="24" x14ac:dyDescent="0.2">
      <c r="A37" s="14">
        <v>8</v>
      </c>
      <c r="B37" s="16" t="s">
        <v>79</v>
      </c>
      <c r="C37" s="15" t="s">
        <v>80</v>
      </c>
      <c r="D37" s="13" t="s">
        <v>12</v>
      </c>
      <c r="E37" s="13">
        <v>56</v>
      </c>
      <c r="F37" s="12">
        <v>1595</v>
      </c>
      <c r="G37" s="13" t="s">
        <v>0</v>
      </c>
      <c r="H37" s="13">
        <v>1</v>
      </c>
      <c r="I37" s="12">
        <f t="shared" si="6"/>
        <v>1595</v>
      </c>
      <c r="J37" s="12">
        <v>0</v>
      </c>
      <c r="K37" s="12">
        <f t="shared" si="7"/>
        <v>1595</v>
      </c>
    </row>
    <row r="38" spans="1:11" ht="24" x14ac:dyDescent="0.2">
      <c r="A38" s="11" t="s">
        <v>81</v>
      </c>
      <c r="B38" s="10" t="s">
        <v>82</v>
      </c>
      <c r="C38" s="15" t="s">
        <v>83</v>
      </c>
      <c r="D38" s="13">
        <v>36</v>
      </c>
      <c r="E38" s="13" t="s">
        <v>14</v>
      </c>
      <c r="F38" s="12">
        <v>264</v>
      </c>
      <c r="G38" s="13" t="s">
        <v>0</v>
      </c>
      <c r="H38" s="13">
        <v>1</v>
      </c>
      <c r="I38" s="12">
        <f t="shared" si="6"/>
        <v>264</v>
      </c>
      <c r="J38" s="12">
        <v>0</v>
      </c>
      <c r="K38" s="12">
        <f t="shared" si="7"/>
        <v>264</v>
      </c>
    </row>
    <row r="39" spans="1:11" ht="24" x14ac:dyDescent="0.2">
      <c r="A39" s="11">
        <v>8.1</v>
      </c>
      <c r="B39" s="10" t="s">
        <v>84</v>
      </c>
      <c r="C39" s="15" t="s">
        <v>85</v>
      </c>
      <c r="D39" s="13" t="s">
        <v>12</v>
      </c>
      <c r="E39" s="13">
        <v>60</v>
      </c>
      <c r="F39" s="12">
        <v>125</v>
      </c>
      <c r="G39" s="13" t="s">
        <v>0</v>
      </c>
      <c r="H39" s="13">
        <v>1</v>
      </c>
      <c r="I39" s="12">
        <f t="shared" si="6"/>
        <v>125</v>
      </c>
      <c r="J39" s="12">
        <v>0</v>
      </c>
      <c r="K39" s="12">
        <f t="shared" si="7"/>
        <v>125</v>
      </c>
    </row>
    <row r="40" spans="1:11" x14ac:dyDescent="0.2">
      <c r="A40" s="14">
        <v>9</v>
      </c>
      <c r="B40" s="16" t="s">
        <v>86</v>
      </c>
      <c r="C40" s="15" t="s">
        <v>87</v>
      </c>
      <c r="D40" s="13" t="s">
        <v>12</v>
      </c>
      <c r="E40" s="13">
        <v>35</v>
      </c>
      <c r="F40" s="12">
        <v>795</v>
      </c>
      <c r="G40" s="13" t="s">
        <v>0</v>
      </c>
      <c r="H40" s="13">
        <v>1</v>
      </c>
      <c r="I40" s="12">
        <f t="shared" si="6"/>
        <v>795</v>
      </c>
      <c r="J40" s="12">
        <v>0</v>
      </c>
      <c r="K40" s="12">
        <f t="shared" si="7"/>
        <v>795</v>
      </c>
    </row>
    <row r="41" spans="1:11" ht="24" x14ac:dyDescent="0.2">
      <c r="A41" s="11" t="s">
        <v>88</v>
      </c>
      <c r="B41" s="10" t="s">
        <v>89</v>
      </c>
      <c r="C41" s="15" t="s">
        <v>90</v>
      </c>
      <c r="D41" s="13">
        <v>36</v>
      </c>
      <c r="E41" s="13" t="s">
        <v>14</v>
      </c>
      <c r="F41" s="12">
        <v>75</v>
      </c>
      <c r="G41" s="13" t="s">
        <v>0</v>
      </c>
      <c r="H41" s="13">
        <v>1</v>
      </c>
      <c r="I41" s="12">
        <f t="shared" si="6"/>
        <v>75</v>
      </c>
      <c r="J41" s="12">
        <v>0</v>
      </c>
      <c r="K41" s="12">
        <f t="shared" si="7"/>
        <v>75</v>
      </c>
    </row>
    <row r="42" spans="1:11" x14ac:dyDescent="0.2">
      <c r="A42" s="14">
        <v>10</v>
      </c>
      <c r="B42" s="17" t="s">
        <v>142</v>
      </c>
      <c r="C42" s="18" t="s">
        <v>143</v>
      </c>
      <c r="D42" s="19" t="s">
        <v>12</v>
      </c>
      <c r="E42" s="19" t="s">
        <v>14</v>
      </c>
      <c r="F42" s="20">
        <v>520</v>
      </c>
      <c r="G42" s="13" t="s">
        <v>0</v>
      </c>
      <c r="H42" s="13">
        <v>2</v>
      </c>
      <c r="I42" s="12">
        <f t="shared" si="6"/>
        <v>520</v>
      </c>
      <c r="J42" s="12">
        <v>0</v>
      </c>
      <c r="K42" s="12">
        <f t="shared" si="7"/>
        <v>1040</v>
      </c>
    </row>
    <row r="43" spans="1:11" ht="24" x14ac:dyDescent="0.2">
      <c r="A43" s="11" t="s">
        <v>91</v>
      </c>
      <c r="B43" s="10" t="s">
        <v>92</v>
      </c>
      <c r="C43" s="15" t="s">
        <v>93</v>
      </c>
      <c r="D43" s="13">
        <v>36</v>
      </c>
      <c r="E43" s="13" t="s">
        <v>14</v>
      </c>
      <c r="F43" s="12">
        <v>76.41</v>
      </c>
      <c r="G43" s="13" t="s">
        <v>0</v>
      </c>
      <c r="H43" s="13">
        <v>0</v>
      </c>
      <c r="I43" s="12">
        <f t="shared" si="6"/>
        <v>76.41</v>
      </c>
      <c r="J43" s="12">
        <v>0</v>
      </c>
      <c r="K43" s="12">
        <f t="shared" si="7"/>
        <v>0</v>
      </c>
    </row>
    <row r="44" spans="1:11" x14ac:dyDescent="0.2">
      <c r="A44" s="2" t="s">
        <v>0</v>
      </c>
      <c r="B44" s="2" t="s">
        <v>0</v>
      </c>
      <c r="C44" s="2" t="s">
        <v>0</v>
      </c>
      <c r="D44" s="2" t="s">
        <v>0</v>
      </c>
      <c r="E44" s="2" t="s">
        <v>0</v>
      </c>
      <c r="F44" s="2" t="s">
        <v>0</v>
      </c>
      <c r="G44" s="2" t="s">
        <v>0</v>
      </c>
      <c r="H44" s="2" t="s">
        <v>0</v>
      </c>
      <c r="I44" s="2" t="s">
        <v>0</v>
      </c>
      <c r="J44" s="2" t="s">
        <v>0</v>
      </c>
      <c r="K44" s="2" t="s">
        <v>0</v>
      </c>
    </row>
    <row r="46" spans="1:11" x14ac:dyDescent="0.2">
      <c r="A46" s="253" t="s">
        <v>352</v>
      </c>
      <c r="B46" s="250" t="s">
        <v>0</v>
      </c>
      <c r="C46" s="249"/>
      <c r="D46" s="249"/>
      <c r="I46" s="3" t="s">
        <v>94</v>
      </c>
      <c r="K46" s="5">
        <f>(K3+K5+K6+K7+K8+K9+K10+K11+K13+K15+K17+K19+K21+K22+K23+K24+K25+K26+K27+K28+K29+K30+K31+K32+K33+K34+K36+K37+K39+K40+K42)</f>
        <v>97715</v>
      </c>
    </row>
    <row r="47" spans="1:11" x14ac:dyDescent="0.2">
      <c r="A47" s="250" t="s">
        <v>98</v>
      </c>
      <c r="B47" s="250" t="s">
        <v>0</v>
      </c>
      <c r="C47" s="249"/>
      <c r="D47" s="249"/>
      <c r="I47" s="3" t="s">
        <v>95</v>
      </c>
      <c r="K47" s="5">
        <f>(K4+K35+K38+K41+K43)</f>
        <v>4152</v>
      </c>
    </row>
    <row r="48" spans="1:11" x14ac:dyDescent="0.2">
      <c r="I48" s="3" t="s">
        <v>96</v>
      </c>
      <c r="K48" s="5">
        <f>(K12+K14+K16+K18+K20)</f>
        <v>16250</v>
      </c>
    </row>
    <row r="49" spans="1:11" x14ac:dyDescent="0.2">
      <c r="I49" s="3" t="s">
        <v>97</v>
      </c>
      <c r="K49" s="4">
        <f>(K47+K46+K48)</f>
        <v>118117</v>
      </c>
    </row>
    <row r="50" spans="1:11" x14ac:dyDescent="0.2">
      <c r="A50" s="250" t="s">
        <v>99</v>
      </c>
      <c r="B50" s="249"/>
      <c r="C50" s="249"/>
      <c r="D50" s="249"/>
    </row>
    <row r="51" spans="1:11" x14ac:dyDescent="0.2">
      <c r="A51" s="248" t="s">
        <v>0</v>
      </c>
      <c r="B51" s="249"/>
      <c r="C51" s="249"/>
      <c r="D51" s="249"/>
      <c r="E51" s="249"/>
      <c r="F51" s="249"/>
      <c r="G51" s="249"/>
      <c r="I51" s="250" t="s">
        <v>100</v>
      </c>
      <c r="J51" s="249"/>
      <c r="K51" s="1" t="s">
        <v>0</v>
      </c>
    </row>
    <row r="52" spans="1:11" ht="21.95" customHeight="1" x14ac:dyDescent="0.2">
      <c r="A52" s="249"/>
      <c r="B52" s="249"/>
      <c r="C52" s="249"/>
      <c r="D52" s="249"/>
      <c r="E52" s="249"/>
      <c r="F52" s="249"/>
      <c r="G52" s="249"/>
      <c r="K52" s="6"/>
    </row>
    <row r="53" spans="1:11" x14ac:dyDescent="0.2">
      <c r="A53" s="2" t="s">
        <v>0</v>
      </c>
      <c r="B53" s="2" t="s">
        <v>0</v>
      </c>
      <c r="C53" s="2" t="s">
        <v>0</v>
      </c>
      <c r="D53" s="2" t="s">
        <v>0</v>
      </c>
      <c r="E53" s="2" t="s">
        <v>0</v>
      </c>
      <c r="F53" s="2" t="s">
        <v>0</v>
      </c>
      <c r="G53" s="2" t="s">
        <v>0</v>
      </c>
      <c r="H53" s="2" t="s">
        <v>0</v>
      </c>
      <c r="I53" s="2" t="s">
        <v>0</v>
      </c>
      <c r="J53" s="2" t="s">
        <v>0</v>
      </c>
      <c r="K53" s="2" t="s">
        <v>0</v>
      </c>
    </row>
    <row r="54" spans="1:11" x14ac:dyDescent="0.2">
      <c r="A54" s="251" t="s">
        <v>101</v>
      </c>
      <c r="B54" s="249"/>
      <c r="C54" s="249"/>
      <c r="D54" s="249"/>
      <c r="E54" s="249"/>
      <c r="F54" s="249"/>
      <c r="G54" s="249"/>
      <c r="H54" s="249"/>
      <c r="I54" s="249"/>
      <c r="J54" s="249"/>
      <c r="K54" s="249"/>
    </row>
    <row r="55" spans="1:11" ht="12.75" customHeight="1" x14ac:dyDescent="0.2">
      <c r="A55" s="249"/>
      <c r="B55" s="249"/>
      <c r="C55" s="249"/>
      <c r="D55" s="249"/>
      <c r="E55" s="249"/>
      <c r="F55" s="249"/>
      <c r="G55" s="249"/>
      <c r="H55" s="249"/>
      <c r="I55" s="249"/>
      <c r="J55" s="249"/>
      <c r="K55" s="249"/>
    </row>
    <row r="56" spans="1:11" ht="12.75" customHeight="1" x14ac:dyDescent="0.2">
      <c r="A56" s="249"/>
      <c r="B56" s="249"/>
      <c r="C56" s="249"/>
      <c r="D56" s="249"/>
      <c r="E56" s="249"/>
      <c r="F56" s="249"/>
      <c r="G56" s="249"/>
      <c r="H56" s="249"/>
      <c r="I56" s="249"/>
      <c r="J56" s="249"/>
      <c r="K56" s="249"/>
    </row>
  </sheetData>
  <mergeCells count="7">
    <mergeCell ref="A1:K1"/>
    <mergeCell ref="A51:G52"/>
    <mergeCell ref="I51:J51"/>
    <mergeCell ref="A54:K56"/>
    <mergeCell ref="A46:D46"/>
    <mergeCell ref="A47:D47"/>
    <mergeCell ref="A50:D50"/>
  </mergeCells>
  <printOptions horizontalCentered="1"/>
  <pageMargins left="0.5" right="0.5" top="0.25" bottom="0.75" header="0.5" footer="0.5"/>
  <pageSetup paperSize="9" scale="84" fitToHeight="0" orientation="landscape" horizontalDpi="300" verticalDpi="300" r:id="rId1"/>
  <headerFooter alignWithMargins="0">
    <oddFooter>&amp;CPage &amp;P of &amp;N
&amp;R&amp;D  &amp;T
&amp;Z&amp;F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workbookViewId="0">
      <pane xSplit="3" ySplit="2" topLeftCell="D45" activePane="bottomRight" state="frozen"/>
      <selection pane="topRight" activeCell="D1" sqref="D1"/>
      <selection pane="bottomLeft" activeCell="A2" sqref="A2"/>
      <selection pane="bottomRight" activeCell="K57" sqref="K57"/>
    </sheetView>
  </sheetViews>
  <sheetFormatPr defaultColWidth="14.85546875" defaultRowHeight="12.75" x14ac:dyDescent="0.2"/>
  <cols>
    <col min="1" max="1" width="13.7109375" style="23" customWidth="1"/>
    <col min="2" max="2" width="23.42578125" style="23" customWidth="1"/>
    <col min="3" max="3" width="31.28515625" style="23" customWidth="1"/>
    <col min="4" max="4" width="16.42578125" style="23" customWidth="1"/>
    <col min="5" max="5" width="7.85546875" style="23" customWidth="1"/>
    <col min="6" max="6" width="18.42578125" style="23" customWidth="1"/>
    <col min="7" max="8" width="9.7109375" style="23" customWidth="1"/>
    <col min="9" max="9" width="13.7109375" style="23" customWidth="1"/>
    <col min="10" max="10" width="7" style="23" customWidth="1"/>
    <col min="11" max="11" width="13.7109375" style="23" customWidth="1"/>
    <col min="12" max="16384" width="14.85546875" style="23"/>
  </cols>
  <sheetData>
    <row r="1" spans="1:11" s="246" customFormat="1" ht="21" x14ac:dyDescent="0.35">
      <c r="A1" s="247" t="s">
        <v>350</v>
      </c>
      <c r="B1" s="247"/>
      <c r="C1" s="247"/>
      <c r="D1" s="247"/>
      <c r="E1" s="247"/>
      <c r="F1" s="247"/>
      <c r="G1" s="247"/>
      <c r="H1" s="247"/>
      <c r="I1" s="247"/>
      <c r="J1" s="247"/>
      <c r="K1" s="247"/>
    </row>
    <row r="2" spans="1:11" ht="42" customHeight="1" x14ac:dyDescent="0.2">
      <c r="A2" s="25" t="s">
        <v>1</v>
      </c>
      <c r="B2" s="25" t="s">
        <v>2</v>
      </c>
      <c r="C2" s="25" t="s">
        <v>3</v>
      </c>
      <c r="D2" s="26" t="s">
        <v>4</v>
      </c>
      <c r="E2" s="26" t="s">
        <v>5</v>
      </c>
      <c r="F2" s="27" t="s">
        <v>6</v>
      </c>
      <c r="G2" s="26" t="s">
        <v>7</v>
      </c>
      <c r="H2" s="26" t="s">
        <v>8</v>
      </c>
      <c r="I2" s="27" t="s">
        <v>9</v>
      </c>
      <c r="J2" s="27" t="s">
        <v>10</v>
      </c>
      <c r="K2" s="27" t="s">
        <v>11</v>
      </c>
    </row>
    <row r="3" spans="1:11" ht="24" x14ac:dyDescent="0.2">
      <c r="A3" s="28">
        <v>1</v>
      </c>
      <c r="B3" s="17" t="s">
        <v>106</v>
      </c>
      <c r="C3" s="18" t="s">
        <v>107</v>
      </c>
      <c r="D3" s="19" t="s">
        <v>12</v>
      </c>
      <c r="E3" s="19">
        <v>38</v>
      </c>
      <c r="F3" s="20">
        <v>29400</v>
      </c>
      <c r="G3" s="19" t="s">
        <v>0</v>
      </c>
      <c r="H3" s="19">
        <v>1</v>
      </c>
      <c r="I3" s="20">
        <f t="shared" ref="I3:I46" si="0">ROUND(F3-((F3*J3)/100),2)</f>
        <v>29400</v>
      </c>
      <c r="J3" s="20">
        <v>0</v>
      </c>
      <c r="K3" s="20">
        <f t="shared" ref="K3:K48" si="1">ROUND((H3*I3),2)</f>
        <v>29400</v>
      </c>
    </row>
    <row r="4" spans="1:11" ht="24" x14ac:dyDescent="0.2">
      <c r="A4" s="29" t="s">
        <v>13</v>
      </c>
      <c r="B4" s="21" t="s">
        <v>108</v>
      </c>
      <c r="C4" s="18" t="s">
        <v>109</v>
      </c>
      <c r="D4" s="19">
        <v>36</v>
      </c>
      <c r="E4" s="19" t="s">
        <v>14</v>
      </c>
      <c r="F4" s="20">
        <v>6600</v>
      </c>
      <c r="G4" s="19" t="s">
        <v>0</v>
      </c>
      <c r="H4" s="19">
        <v>1</v>
      </c>
      <c r="I4" s="20">
        <f t="shared" si="0"/>
        <v>6600</v>
      </c>
      <c r="J4" s="20">
        <v>0</v>
      </c>
      <c r="K4" s="20">
        <f t="shared" si="1"/>
        <v>6600</v>
      </c>
    </row>
    <row r="5" spans="1:11" ht="24" x14ac:dyDescent="0.2">
      <c r="A5" s="29">
        <v>1.1000000000000001</v>
      </c>
      <c r="B5" s="21" t="s">
        <v>15</v>
      </c>
      <c r="C5" s="18" t="s">
        <v>16</v>
      </c>
      <c r="D5" s="19" t="s">
        <v>12</v>
      </c>
      <c r="E5" s="19">
        <v>21</v>
      </c>
      <c r="F5" s="20">
        <v>0</v>
      </c>
      <c r="G5" s="19" t="s">
        <v>0</v>
      </c>
      <c r="H5" s="19">
        <v>1</v>
      </c>
      <c r="I5" s="20">
        <f t="shared" si="0"/>
        <v>0</v>
      </c>
      <c r="J5" s="20">
        <v>0</v>
      </c>
      <c r="K5" s="20">
        <f t="shared" si="1"/>
        <v>0</v>
      </c>
    </row>
    <row r="6" spans="1:11" ht="24" x14ac:dyDescent="0.2">
      <c r="A6" s="29">
        <v>1.2</v>
      </c>
      <c r="B6" s="21" t="s">
        <v>17</v>
      </c>
      <c r="C6" s="18" t="s">
        <v>18</v>
      </c>
      <c r="D6" s="19" t="s">
        <v>12</v>
      </c>
      <c r="E6" s="19">
        <v>21</v>
      </c>
      <c r="F6" s="20">
        <v>0</v>
      </c>
      <c r="G6" s="19" t="s">
        <v>0</v>
      </c>
      <c r="H6" s="19">
        <v>2</v>
      </c>
      <c r="I6" s="20">
        <f t="shared" si="0"/>
        <v>0</v>
      </c>
      <c r="J6" s="20">
        <v>0</v>
      </c>
      <c r="K6" s="20">
        <f t="shared" si="1"/>
        <v>0</v>
      </c>
    </row>
    <row r="7" spans="1:11" ht="24" x14ac:dyDescent="0.2">
      <c r="A7" s="29">
        <v>1.3</v>
      </c>
      <c r="B7" s="21" t="s">
        <v>19</v>
      </c>
      <c r="C7" s="18" t="s">
        <v>20</v>
      </c>
      <c r="D7" s="19" t="s">
        <v>12</v>
      </c>
      <c r="E7" s="19">
        <v>21</v>
      </c>
      <c r="F7" s="20">
        <v>0</v>
      </c>
      <c r="G7" s="19" t="s">
        <v>0</v>
      </c>
      <c r="H7" s="19">
        <v>4</v>
      </c>
      <c r="I7" s="20">
        <f t="shared" si="0"/>
        <v>0</v>
      </c>
      <c r="J7" s="20">
        <v>0</v>
      </c>
      <c r="K7" s="20">
        <f t="shared" si="1"/>
        <v>0</v>
      </c>
    </row>
    <row r="8" spans="1:11" x14ac:dyDescent="0.2">
      <c r="A8" s="29">
        <v>1.4</v>
      </c>
      <c r="B8" s="21" t="s">
        <v>21</v>
      </c>
      <c r="C8" s="18" t="s">
        <v>22</v>
      </c>
      <c r="D8" s="19" t="s">
        <v>12</v>
      </c>
      <c r="E8" s="19">
        <v>21</v>
      </c>
      <c r="F8" s="20">
        <v>0</v>
      </c>
      <c r="G8" s="19" t="s">
        <v>0</v>
      </c>
      <c r="H8" s="19">
        <v>1</v>
      </c>
      <c r="I8" s="20">
        <f t="shared" si="0"/>
        <v>0</v>
      </c>
      <c r="J8" s="20">
        <v>0</v>
      </c>
      <c r="K8" s="20">
        <f t="shared" si="1"/>
        <v>0</v>
      </c>
    </row>
    <row r="9" spans="1:11" ht="24" x14ac:dyDescent="0.2">
      <c r="A9" s="29">
        <v>1.5</v>
      </c>
      <c r="B9" s="21" t="s">
        <v>23</v>
      </c>
      <c r="C9" s="18" t="s">
        <v>24</v>
      </c>
      <c r="D9" s="19" t="s">
        <v>12</v>
      </c>
      <c r="E9" s="19">
        <v>28</v>
      </c>
      <c r="F9" s="20">
        <v>2040</v>
      </c>
      <c r="G9" s="19" t="s">
        <v>0</v>
      </c>
      <c r="H9" s="19">
        <v>4</v>
      </c>
      <c r="I9" s="20">
        <f t="shared" si="0"/>
        <v>2040</v>
      </c>
      <c r="J9" s="20">
        <v>0</v>
      </c>
      <c r="K9" s="20">
        <f t="shared" si="1"/>
        <v>8160</v>
      </c>
    </row>
    <row r="10" spans="1:11" ht="24" x14ac:dyDescent="0.2">
      <c r="A10" s="29">
        <v>1.6</v>
      </c>
      <c r="B10" s="21" t="s">
        <v>146</v>
      </c>
      <c r="C10" s="18" t="s">
        <v>147</v>
      </c>
      <c r="D10" s="19" t="s">
        <v>12</v>
      </c>
      <c r="E10" s="19">
        <v>8</v>
      </c>
      <c r="F10" s="20">
        <v>0</v>
      </c>
      <c r="G10" s="19" t="s">
        <v>0</v>
      </c>
      <c r="H10" s="19">
        <v>4</v>
      </c>
      <c r="I10" s="20">
        <f t="shared" si="0"/>
        <v>0</v>
      </c>
      <c r="J10" s="20">
        <v>0</v>
      </c>
      <c r="K10" s="20">
        <f t="shared" si="1"/>
        <v>0</v>
      </c>
    </row>
    <row r="11" spans="1:11" x14ac:dyDescent="0.2">
      <c r="A11" s="29">
        <v>1.7</v>
      </c>
      <c r="B11" s="21" t="s">
        <v>25</v>
      </c>
      <c r="C11" s="18" t="s">
        <v>26</v>
      </c>
      <c r="D11" s="19" t="s">
        <v>12</v>
      </c>
      <c r="E11" s="19">
        <v>21</v>
      </c>
      <c r="F11" s="20">
        <v>0</v>
      </c>
      <c r="G11" s="19" t="s">
        <v>0</v>
      </c>
      <c r="H11" s="19">
        <v>1</v>
      </c>
      <c r="I11" s="20">
        <f t="shared" si="0"/>
        <v>0</v>
      </c>
      <c r="J11" s="20">
        <v>0</v>
      </c>
      <c r="K11" s="20">
        <f t="shared" si="1"/>
        <v>0</v>
      </c>
    </row>
    <row r="12" spans="1:11" ht="24" x14ac:dyDescent="0.2">
      <c r="A12" s="29" t="s">
        <v>27</v>
      </c>
      <c r="B12" s="21" t="s">
        <v>28</v>
      </c>
      <c r="C12" s="18" t="s">
        <v>29</v>
      </c>
      <c r="D12" s="19">
        <v>36</v>
      </c>
      <c r="E12" s="19" t="s">
        <v>14</v>
      </c>
      <c r="F12" s="20">
        <v>16250</v>
      </c>
      <c r="G12" s="19" t="s">
        <v>0</v>
      </c>
      <c r="H12" s="19">
        <v>1</v>
      </c>
      <c r="I12" s="20">
        <f t="shared" si="0"/>
        <v>16250</v>
      </c>
      <c r="J12" s="20">
        <v>0</v>
      </c>
      <c r="K12" s="20">
        <f t="shared" si="1"/>
        <v>16250</v>
      </c>
    </row>
    <row r="13" spans="1:11" ht="24" x14ac:dyDescent="0.2">
      <c r="A13" s="29">
        <v>1.8</v>
      </c>
      <c r="B13" s="21" t="s">
        <v>30</v>
      </c>
      <c r="C13" s="18" t="s">
        <v>31</v>
      </c>
      <c r="D13" s="19" t="s">
        <v>12</v>
      </c>
      <c r="E13" s="19">
        <v>21</v>
      </c>
      <c r="F13" s="20">
        <v>0</v>
      </c>
      <c r="G13" s="19" t="s">
        <v>0</v>
      </c>
      <c r="H13" s="19">
        <v>1</v>
      </c>
      <c r="I13" s="20">
        <f t="shared" si="0"/>
        <v>0</v>
      </c>
      <c r="J13" s="20">
        <v>0</v>
      </c>
      <c r="K13" s="20">
        <f t="shared" si="1"/>
        <v>0</v>
      </c>
    </row>
    <row r="14" spans="1:11" x14ac:dyDescent="0.2">
      <c r="A14" s="29" t="s">
        <v>32</v>
      </c>
      <c r="B14" s="21" t="s">
        <v>33</v>
      </c>
      <c r="C14" s="18" t="s">
        <v>34</v>
      </c>
      <c r="D14" s="19">
        <v>36</v>
      </c>
      <c r="E14" s="19" t="s">
        <v>14</v>
      </c>
      <c r="F14" s="20">
        <v>0</v>
      </c>
      <c r="G14" s="19" t="s">
        <v>0</v>
      </c>
      <c r="H14" s="19">
        <v>1</v>
      </c>
      <c r="I14" s="20">
        <f t="shared" si="0"/>
        <v>0</v>
      </c>
      <c r="J14" s="20">
        <v>0</v>
      </c>
      <c r="K14" s="20">
        <f t="shared" si="1"/>
        <v>0</v>
      </c>
    </row>
    <row r="15" spans="1:11" ht="24" x14ac:dyDescent="0.2">
      <c r="A15" s="29">
        <v>1.9</v>
      </c>
      <c r="B15" s="21" t="s">
        <v>35</v>
      </c>
      <c r="C15" s="18" t="s">
        <v>36</v>
      </c>
      <c r="D15" s="19" t="s">
        <v>12</v>
      </c>
      <c r="E15" s="19">
        <v>21</v>
      </c>
      <c r="F15" s="20">
        <v>0</v>
      </c>
      <c r="G15" s="19" t="s">
        <v>0</v>
      </c>
      <c r="H15" s="19">
        <v>100</v>
      </c>
      <c r="I15" s="20">
        <f t="shared" si="0"/>
        <v>0</v>
      </c>
      <c r="J15" s="20">
        <v>0</v>
      </c>
      <c r="K15" s="20">
        <f t="shared" si="1"/>
        <v>0</v>
      </c>
    </row>
    <row r="16" spans="1:11" ht="24" x14ac:dyDescent="0.2">
      <c r="A16" s="29" t="s">
        <v>37</v>
      </c>
      <c r="B16" s="21" t="s">
        <v>38</v>
      </c>
      <c r="C16" s="18" t="s">
        <v>39</v>
      </c>
      <c r="D16" s="19">
        <v>36</v>
      </c>
      <c r="E16" s="19" t="s">
        <v>14</v>
      </c>
      <c r="F16" s="20">
        <v>0</v>
      </c>
      <c r="G16" s="19" t="s">
        <v>0</v>
      </c>
      <c r="H16" s="19">
        <v>100</v>
      </c>
      <c r="I16" s="20">
        <f t="shared" si="0"/>
        <v>0</v>
      </c>
      <c r="J16" s="20">
        <v>0</v>
      </c>
      <c r="K16" s="20">
        <f t="shared" si="1"/>
        <v>0</v>
      </c>
    </row>
    <row r="17" spans="1:11" x14ac:dyDescent="0.2">
      <c r="A17" s="29">
        <v>1.1000000000000001</v>
      </c>
      <c r="B17" s="21" t="s">
        <v>40</v>
      </c>
      <c r="C17" s="18" t="s">
        <v>41</v>
      </c>
      <c r="D17" s="19" t="s">
        <v>12</v>
      </c>
      <c r="E17" s="19">
        <v>21</v>
      </c>
      <c r="F17" s="20">
        <v>0</v>
      </c>
      <c r="G17" s="19" t="s">
        <v>0</v>
      </c>
      <c r="H17" s="19">
        <v>100</v>
      </c>
      <c r="I17" s="20">
        <f t="shared" si="0"/>
        <v>0</v>
      </c>
      <c r="J17" s="20">
        <v>0</v>
      </c>
      <c r="K17" s="20">
        <f t="shared" si="1"/>
        <v>0</v>
      </c>
    </row>
    <row r="18" spans="1:11" ht="24" x14ac:dyDescent="0.2">
      <c r="A18" s="29" t="s">
        <v>42</v>
      </c>
      <c r="B18" s="21" t="s">
        <v>43</v>
      </c>
      <c r="C18" s="18" t="s">
        <v>44</v>
      </c>
      <c r="D18" s="19">
        <v>36</v>
      </c>
      <c r="E18" s="19" t="s">
        <v>14</v>
      </c>
      <c r="F18" s="20">
        <v>0</v>
      </c>
      <c r="G18" s="19" t="s">
        <v>0</v>
      </c>
      <c r="H18" s="19">
        <v>100</v>
      </c>
      <c r="I18" s="20">
        <f t="shared" si="0"/>
        <v>0</v>
      </c>
      <c r="J18" s="20">
        <v>0</v>
      </c>
      <c r="K18" s="20">
        <f t="shared" si="1"/>
        <v>0</v>
      </c>
    </row>
    <row r="19" spans="1:11" x14ac:dyDescent="0.2">
      <c r="A19" s="29">
        <v>1.1100000000000001</v>
      </c>
      <c r="B19" s="21" t="s">
        <v>45</v>
      </c>
      <c r="C19" s="18" t="s">
        <v>46</v>
      </c>
      <c r="D19" s="19" t="s">
        <v>12</v>
      </c>
      <c r="E19" s="19">
        <v>21</v>
      </c>
      <c r="F19" s="20">
        <v>0</v>
      </c>
      <c r="G19" s="19" t="s">
        <v>0</v>
      </c>
      <c r="H19" s="19">
        <v>100</v>
      </c>
      <c r="I19" s="20">
        <f t="shared" si="0"/>
        <v>0</v>
      </c>
      <c r="J19" s="20">
        <v>0</v>
      </c>
      <c r="K19" s="20">
        <f t="shared" si="1"/>
        <v>0</v>
      </c>
    </row>
    <row r="20" spans="1:11" x14ac:dyDescent="0.2">
      <c r="A20" s="29" t="s">
        <v>47</v>
      </c>
      <c r="B20" s="21" t="s">
        <v>48</v>
      </c>
      <c r="C20" s="18" t="s">
        <v>49</v>
      </c>
      <c r="D20" s="19">
        <v>36</v>
      </c>
      <c r="E20" s="19" t="s">
        <v>14</v>
      </c>
      <c r="F20" s="20">
        <v>0</v>
      </c>
      <c r="G20" s="19" t="s">
        <v>0</v>
      </c>
      <c r="H20" s="19">
        <v>100</v>
      </c>
      <c r="I20" s="20">
        <f t="shared" si="0"/>
        <v>0</v>
      </c>
      <c r="J20" s="20">
        <v>0</v>
      </c>
      <c r="K20" s="20">
        <f t="shared" si="1"/>
        <v>0</v>
      </c>
    </row>
    <row r="21" spans="1:11" ht="24" x14ac:dyDescent="0.2">
      <c r="A21" s="29">
        <v>1.1200000000000001</v>
      </c>
      <c r="B21" s="21" t="s">
        <v>50</v>
      </c>
      <c r="C21" s="18" t="s">
        <v>51</v>
      </c>
      <c r="D21" s="19" t="s">
        <v>12</v>
      </c>
      <c r="E21" s="19">
        <v>21</v>
      </c>
      <c r="F21" s="20">
        <v>5100</v>
      </c>
      <c r="G21" s="19" t="s">
        <v>0</v>
      </c>
      <c r="H21" s="19">
        <v>1</v>
      </c>
      <c r="I21" s="20">
        <f t="shared" si="0"/>
        <v>5100</v>
      </c>
      <c r="J21" s="20">
        <v>0</v>
      </c>
      <c r="K21" s="20">
        <f t="shared" si="1"/>
        <v>5100</v>
      </c>
    </row>
    <row r="22" spans="1:11" ht="24" x14ac:dyDescent="0.2">
      <c r="A22" s="29">
        <v>1.1299999999999999</v>
      </c>
      <c r="B22" s="21" t="s">
        <v>52</v>
      </c>
      <c r="C22" s="18" t="s">
        <v>53</v>
      </c>
      <c r="D22" s="19" t="s">
        <v>12</v>
      </c>
      <c r="E22" s="19">
        <v>35</v>
      </c>
      <c r="F22" s="20">
        <v>0</v>
      </c>
      <c r="G22" s="19" t="s">
        <v>0</v>
      </c>
      <c r="H22" s="19">
        <v>1</v>
      </c>
      <c r="I22" s="20">
        <f t="shared" si="0"/>
        <v>0</v>
      </c>
      <c r="J22" s="20">
        <v>0</v>
      </c>
      <c r="K22" s="20">
        <f t="shared" si="1"/>
        <v>0</v>
      </c>
    </row>
    <row r="23" spans="1:11" ht="24" x14ac:dyDescent="0.2">
      <c r="A23" s="29">
        <v>1.1399999999999999</v>
      </c>
      <c r="B23" s="21" t="s">
        <v>54</v>
      </c>
      <c r="C23" s="18" t="s">
        <v>55</v>
      </c>
      <c r="D23" s="19" t="s">
        <v>12</v>
      </c>
      <c r="E23" s="19">
        <v>21</v>
      </c>
      <c r="F23" s="20">
        <v>2040</v>
      </c>
      <c r="G23" s="19" t="s">
        <v>0</v>
      </c>
      <c r="H23" s="19">
        <v>1</v>
      </c>
      <c r="I23" s="20">
        <f t="shared" si="0"/>
        <v>2040</v>
      </c>
      <c r="J23" s="20">
        <v>0</v>
      </c>
      <c r="K23" s="20">
        <f t="shared" si="1"/>
        <v>2040</v>
      </c>
    </row>
    <row r="24" spans="1:11" ht="24" x14ac:dyDescent="0.2">
      <c r="A24" s="29">
        <v>1.1499999999999999</v>
      </c>
      <c r="B24" s="21" t="s">
        <v>58</v>
      </c>
      <c r="C24" s="18" t="s">
        <v>59</v>
      </c>
      <c r="D24" s="19" t="s">
        <v>12</v>
      </c>
      <c r="E24" s="19">
        <v>21</v>
      </c>
      <c r="F24" s="20">
        <v>9180</v>
      </c>
      <c r="G24" s="19" t="s">
        <v>0</v>
      </c>
      <c r="H24" s="19">
        <v>1</v>
      </c>
      <c r="I24" s="20">
        <f t="shared" si="0"/>
        <v>9180</v>
      </c>
      <c r="J24" s="20">
        <v>0</v>
      </c>
      <c r="K24" s="20">
        <f t="shared" si="1"/>
        <v>9180</v>
      </c>
    </row>
    <row r="25" spans="1:11" ht="24" x14ac:dyDescent="0.2">
      <c r="A25" s="29">
        <v>1.1599999999999999</v>
      </c>
      <c r="B25" s="21" t="s">
        <v>58</v>
      </c>
      <c r="C25" s="18" t="s">
        <v>59</v>
      </c>
      <c r="D25" s="19" t="s">
        <v>12</v>
      </c>
      <c r="E25" s="19">
        <v>21</v>
      </c>
      <c r="F25" s="20">
        <v>9180</v>
      </c>
      <c r="G25" s="19" t="s">
        <v>0</v>
      </c>
      <c r="H25" s="19">
        <v>1</v>
      </c>
      <c r="I25" s="20">
        <f t="shared" si="0"/>
        <v>9180</v>
      </c>
      <c r="J25" s="20">
        <v>0</v>
      </c>
      <c r="K25" s="20">
        <f t="shared" si="1"/>
        <v>9180</v>
      </c>
    </row>
    <row r="26" spans="1:11" ht="24" x14ac:dyDescent="0.2">
      <c r="A26" s="29">
        <v>1.17</v>
      </c>
      <c r="B26" s="21" t="s">
        <v>58</v>
      </c>
      <c r="C26" s="18" t="s">
        <v>59</v>
      </c>
      <c r="D26" s="19" t="s">
        <v>12</v>
      </c>
      <c r="E26" s="19">
        <v>21</v>
      </c>
      <c r="F26" s="20">
        <v>9180</v>
      </c>
      <c r="G26" s="19" t="s">
        <v>0</v>
      </c>
      <c r="H26" s="19">
        <v>1</v>
      </c>
      <c r="I26" s="20">
        <f t="shared" si="0"/>
        <v>9180</v>
      </c>
      <c r="J26" s="20">
        <v>0</v>
      </c>
      <c r="K26" s="20">
        <f t="shared" si="1"/>
        <v>9180</v>
      </c>
    </row>
    <row r="27" spans="1:11" ht="24" x14ac:dyDescent="0.2">
      <c r="A27" s="29">
        <v>1.18</v>
      </c>
      <c r="B27" s="21" t="s">
        <v>56</v>
      </c>
      <c r="C27" s="18" t="s">
        <v>57</v>
      </c>
      <c r="D27" s="19" t="s">
        <v>12</v>
      </c>
      <c r="E27" s="19">
        <v>21</v>
      </c>
      <c r="F27" s="20">
        <v>0</v>
      </c>
      <c r="G27" s="19" t="s">
        <v>0</v>
      </c>
      <c r="H27" s="19">
        <v>1</v>
      </c>
      <c r="I27" s="20">
        <f t="shared" si="0"/>
        <v>0</v>
      </c>
      <c r="J27" s="20">
        <v>0</v>
      </c>
      <c r="K27" s="20">
        <f t="shared" si="1"/>
        <v>0</v>
      </c>
    </row>
    <row r="28" spans="1:11" ht="24" x14ac:dyDescent="0.2">
      <c r="A28" s="29">
        <v>1.19</v>
      </c>
      <c r="B28" s="21" t="s">
        <v>58</v>
      </c>
      <c r="C28" s="18" t="s">
        <v>59</v>
      </c>
      <c r="D28" s="19" t="s">
        <v>12</v>
      </c>
      <c r="E28" s="19">
        <v>21</v>
      </c>
      <c r="F28" s="20">
        <v>0</v>
      </c>
      <c r="G28" s="19" t="s">
        <v>0</v>
      </c>
      <c r="H28" s="19">
        <v>1</v>
      </c>
      <c r="I28" s="20">
        <f t="shared" si="0"/>
        <v>0</v>
      </c>
      <c r="J28" s="20">
        <v>0</v>
      </c>
      <c r="K28" s="20">
        <f t="shared" si="1"/>
        <v>0</v>
      </c>
    </row>
    <row r="29" spans="1:11" ht="24" x14ac:dyDescent="0.2">
      <c r="A29" s="29">
        <v>1.2</v>
      </c>
      <c r="B29" s="21" t="s">
        <v>58</v>
      </c>
      <c r="C29" s="18" t="s">
        <v>59</v>
      </c>
      <c r="D29" s="19" t="s">
        <v>12</v>
      </c>
      <c r="E29" s="19">
        <v>21</v>
      </c>
      <c r="F29" s="20">
        <v>0</v>
      </c>
      <c r="G29" s="19" t="s">
        <v>0</v>
      </c>
      <c r="H29" s="19">
        <v>1</v>
      </c>
      <c r="I29" s="20">
        <f t="shared" si="0"/>
        <v>0</v>
      </c>
      <c r="J29" s="20">
        <v>0</v>
      </c>
      <c r="K29" s="20">
        <f t="shared" si="1"/>
        <v>0</v>
      </c>
    </row>
    <row r="30" spans="1:11" ht="24" x14ac:dyDescent="0.2">
      <c r="A30" s="29">
        <v>1.21</v>
      </c>
      <c r="B30" s="21" t="s">
        <v>60</v>
      </c>
      <c r="C30" s="18" t="s">
        <v>61</v>
      </c>
      <c r="D30" s="19" t="s">
        <v>12</v>
      </c>
      <c r="E30" s="19">
        <v>28</v>
      </c>
      <c r="F30" s="20">
        <v>11500</v>
      </c>
      <c r="G30" s="19" t="s">
        <v>0</v>
      </c>
      <c r="H30" s="19">
        <v>1</v>
      </c>
      <c r="I30" s="20">
        <f t="shared" si="0"/>
        <v>11500</v>
      </c>
      <c r="J30" s="20">
        <v>0</v>
      </c>
      <c r="K30" s="20">
        <f t="shared" si="1"/>
        <v>11500</v>
      </c>
    </row>
    <row r="31" spans="1:11" s="33" customFormat="1" ht="24" x14ac:dyDescent="0.2">
      <c r="A31" s="29">
        <v>1.22</v>
      </c>
      <c r="B31" s="21" t="s">
        <v>60</v>
      </c>
      <c r="C31" s="18" t="s">
        <v>61</v>
      </c>
      <c r="D31" s="19" t="s">
        <v>12</v>
      </c>
      <c r="E31" s="19">
        <v>28</v>
      </c>
      <c r="F31" s="20">
        <v>11500</v>
      </c>
      <c r="G31" s="19" t="s">
        <v>0</v>
      </c>
      <c r="H31" s="19">
        <v>1</v>
      </c>
      <c r="I31" s="20">
        <f t="shared" ref="I31" si="2">ROUND(F31-((F31*J31)/100),2)</f>
        <v>11500</v>
      </c>
      <c r="J31" s="20">
        <v>0</v>
      </c>
      <c r="K31" s="20">
        <f t="shared" ref="K31" si="3">ROUND((H31*I31),2)</f>
        <v>11500</v>
      </c>
    </row>
    <row r="32" spans="1:11" ht="24" x14ac:dyDescent="0.2">
      <c r="A32" s="28">
        <v>3</v>
      </c>
      <c r="B32" s="17" t="s">
        <v>62</v>
      </c>
      <c r="C32" s="18" t="s">
        <v>63</v>
      </c>
      <c r="D32" s="19" t="s">
        <v>12</v>
      </c>
      <c r="E32" s="19">
        <v>28</v>
      </c>
      <c r="F32" s="20">
        <v>18485</v>
      </c>
      <c r="G32" s="19" t="s">
        <v>0</v>
      </c>
      <c r="H32" s="19">
        <v>1</v>
      </c>
      <c r="I32" s="20">
        <f t="shared" si="0"/>
        <v>18485</v>
      </c>
      <c r="J32" s="20">
        <v>0</v>
      </c>
      <c r="K32" s="20">
        <f t="shared" si="1"/>
        <v>18485</v>
      </c>
    </row>
    <row r="33" spans="1:11" ht="24" x14ac:dyDescent="0.2">
      <c r="A33" s="29">
        <v>3.1</v>
      </c>
      <c r="B33" s="21" t="s">
        <v>64</v>
      </c>
      <c r="C33" s="18" t="s">
        <v>65</v>
      </c>
      <c r="D33" s="19" t="s">
        <v>12</v>
      </c>
      <c r="E33" s="19">
        <v>28</v>
      </c>
      <c r="F33" s="20">
        <v>0</v>
      </c>
      <c r="G33" s="19" t="s">
        <v>0</v>
      </c>
      <c r="H33" s="19">
        <v>10</v>
      </c>
      <c r="I33" s="20">
        <f t="shared" si="0"/>
        <v>0</v>
      </c>
      <c r="J33" s="20">
        <v>0</v>
      </c>
      <c r="K33" s="20">
        <f t="shared" si="1"/>
        <v>0</v>
      </c>
    </row>
    <row r="34" spans="1:11" ht="24" x14ac:dyDescent="0.2">
      <c r="A34" s="29">
        <v>3.2</v>
      </c>
      <c r="B34" s="21" t="s">
        <v>66</v>
      </c>
      <c r="C34" s="18" t="s">
        <v>67</v>
      </c>
      <c r="D34" s="19" t="s">
        <v>12</v>
      </c>
      <c r="E34" s="19">
        <v>28</v>
      </c>
      <c r="F34" s="20">
        <v>0</v>
      </c>
      <c r="G34" s="19" t="s">
        <v>0</v>
      </c>
      <c r="H34" s="19">
        <v>10</v>
      </c>
      <c r="I34" s="20">
        <f t="shared" si="0"/>
        <v>0</v>
      </c>
      <c r="J34" s="20">
        <v>0</v>
      </c>
      <c r="K34" s="20">
        <f t="shared" si="1"/>
        <v>0</v>
      </c>
    </row>
    <row r="35" spans="1:11" ht="24" x14ac:dyDescent="0.2">
      <c r="A35" s="29">
        <v>3.3</v>
      </c>
      <c r="B35" s="21" t="s">
        <v>68</v>
      </c>
      <c r="C35" s="18" t="s">
        <v>69</v>
      </c>
      <c r="D35" s="19" t="s">
        <v>12</v>
      </c>
      <c r="E35" s="19">
        <v>28</v>
      </c>
      <c r="F35" s="20">
        <v>0</v>
      </c>
      <c r="G35" s="19" t="s">
        <v>0</v>
      </c>
      <c r="H35" s="19">
        <v>10</v>
      </c>
      <c r="I35" s="20">
        <f t="shared" si="0"/>
        <v>0</v>
      </c>
      <c r="J35" s="20">
        <v>0</v>
      </c>
      <c r="K35" s="20">
        <f t="shared" si="1"/>
        <v>0</v>
      </c>
    </row>
    <row r="36" spans="1:11" ht="24" x14ac:dyDescent="0.2">
      <c r="A36" s="29">
        <v>3.4</v>
      </c>
      <c r="B36" s="21" t="s">
        <v>70</v>
      </c>
      <c r="C36" s="18" t="s">
        <v>71</v>
      </c>
      <c r="D36" s="19" t="s">
        <v>12</v>
      </c>
      <c r="E36" s="19">
        <v>28</v>
      </c>
      <c r="F36" s="20">
        <v>0</v>
      </c>
      <c r="G36" s="19" t="s">
        <v>0</v>
      </c>
      <c r="H36" s="19">
        <v>10</v>
      </c>
      <c r="I36" s="20">
        <f t="shared" si="0"/>
        <v>0</v>
      </c>
      <c r="J36" s="20">
        <v>0</v>
      </c>
      <c r="K36" s="20">
        <f t="shared" si="1"/>
        <v>0</v>
      </c>
    </row>
    <row r="37" spans="1:11" ht="24" x14ac:dyDescent="0.2">
      <c r="A37" s="28">
        <v>6</v>
      </c>
      <c r="B37" s="17" t="s">
        <v>72</v>
      </c>
      <c r="C37" s="18" t="s">
        <v>73</v>
      </c>
      <c r="D37" s="19" t="s">
        <v>12</v>
      </c>
      <c r="E37" s="19" t="s">
        <v>14</v>
      </c>
      <c r="F37" s="20">
        <v>153</v>
      </c>
      <c r="G37" s="19" t="s">
        <v>0</v>
      </c>
      <c r="H37" s="19">
        <v>20</v>
      </c>
      <c r="I37" s="20">
        <f t="shared" si="0"/>
        <v>153</v>
      </c>
      <c r="J37" s="20">
        <v>0</v>
      </c>
      <c r="K37" s="20">
        <f t="shared" si="1"/>
        <v>3060</v>
      </c>
    </row>
    <row r="38" spans="1:11" ht="24" x14ac:dyDescent="0.2">
      <c r="A38" s="29" t="s">
        <v>74</v>
      </c>
      <c r="B38" s="21" t="s">
        <v>75</v>
      </c>
      <c r="C38" s="18" t="s">
        <v>76</v>
      </c>
      <c r="D38" s="19">
        <v>36</v>
      </c>
      <c r="E38" s="19" t="s">
        <v>14</v>
      </c>
      <c r="F38" s="20">
        <v>30</v>
      </c>
      <c r="G38" s="19" t="s">
        <v>0</v>
      </c>
      <c r="H38" s="19">
        <v>0</v>
      </c>
      <c r="I38" s="20">
        <f t="shared" si="0"/>
        <v>30</v>
      </c>
      <c r="J38" s="20">
        <v>0</v>
      </c>
      <c r="K38" s="20">
        <f t="shared" si="1"/>
        <v>0</v>
      </c>
    </row>
    <row r="39" spans="1:11" ht="24" x14ac:dyDescent="0.2">
      <c r="A39" s="28">
        <v>7</v>
      </c>
      <c r="B39" s="17" t="s">
        <v>77</v>
      </c>
      <c r="C39" s="18" t="s">
        <v>78</v>
      </c>
      <c r="D39" s="19" t="s">
        <v>12</v>
      </c>
      <c r="E39" s="19">
        <v>28</v>
      </c>
      <c r="F39" s="20">
        <v>80</v>
      </c>
      <c r="G39" s="19" t="s">
        <v>0</v>
      </c>
      <c r="H39" s="19">
        <v>20</v>
      </c>
      <c r="I39" s="20">
        <f t="shared" si="0"/>
        <v>80</v>
      </c>
      <c r="J39" s="20">
        <v>0</v>
      </c>
      <c r="K39" s="20">
        <f t="shared" si="1"/>
        <v>1600</v>
      </c>
    </row>
    <row r="40" spans="1:11" ht="24" x14ac:dyDescent="0.2">
      <c r="A40" s="28">
        <v>8</v>
      </c>
      <c r="B40" s="17" t="s">
        <v>79</v>
      </c>
      <c r="C40" s="18" t="s">
        <v>80</v>
      </c>
      <c r="D40" s="19" t="s">
        <v>12</v>
      </c>
      <c r="E40" s="19">
        <v>56</v>
      </c>
      <c r="F40" s="20">
        <v>1595</v>
      </c>
      <c r="G40" s="19" t="s">
        <v>0</v>
      </c>
      <c r="H40" s="19">
        <v>1</v>
      </c>
      <c r="I40" s="20">
        <f t="shared" si="0"/>
        <v>1595</v>
      </c>
      <c r="J40" s="20">
        <v>0</v>
      </c>
      <c r="K40" s="20">
        <f t="shared" si="1"/>
        <v>1595</v>
      </c>
    </row>
    <row r="41" spans="1:11" ht="24" x14ac:dyDescent="0.2">
      <c r="A41" s="29" t="s">
        <v>81</v>
      </c>
      <c r="B41" s="21" t="s">
        <v>82</v>
      </c>
      <c r="C41" s="18" t="s">
        <v>83</v>
      </c>
      <c r="D41" s="19">
        <v>36</v>
      </c>
      <c r="E41" s="19" t="s">
        <v>14</v>
      </c>
      <c r="F41" s="20">
        <v>264</v>
      </c>
      <c r="G41" s="19" t="s">
        <v>0</v>
      </c>
      <c r="H41" s="19">
        <v>1</v>
      </c>
      <c r="I41" s="20">
        <f t="shared" si="0"/>
        <v>264</v>
      </c>
      <c r="J41" s="20">
        <v>0</v>
      </c>
      <c r="K41" s="20">
        <f t="shared" si="1"/>
        <v>264</v>
      </c>
    </row>
    <row r="42" spans="1:11" ht="24" x14ac:dyDescent="0.2">
      <c r="A42" s="29">
        <v>8.1</v>
      </c>
      <c r="B42" s="21" t="s">
        <v>84</v>
      </c>
      <c r="C42" s="18" t="s">
        <v>85</v>
      </c>
      <c r="D42" s="19" t="s">
        <v>12</v>
      </c>
      <c r="E42" s="19">
        <v>60</v>
      </c>
      <c r="F42" s="20">
        <v>125</v>
      </c>
      <c r="G42" s="19" t="s">
        <v>0</v>
      </c>
      <c r="H42" s="19">
        <v>1</v>
      </c>
      <c r="I42" s="20">
        <f t="shared" si="0"/>
        <v>125</v>
      </c>
      <c r="J42" s="20">
        <v>0</v>
      </c>
      <c r="K42" s="20">
        <f t="shared" si="1"/>
        <v>125</v>
      </c>
    </row>
    <row r="43" spans="1:11" ht="24" x14ac:dyDescent="0.2">
      <c r="A43" s="28">
        <v>9</v>
      </c>
      <c r="B43" s="17" t="s">
        <v>110</v>
      </c>
      <c r="C43" s="18" t="s">
        <v>111</v>
      </c>
      <c r="D43" s="19" t="s">
        <v>12</v>
      </c>
      <c r="E43" s="19" t="s">
        <v>14</v>
      </c>
      <c r="F43" s="20">
        <v>345</v>
      </c>
      <c r="G43" s="19" t="s">
        <v>0</v>
      </c>
      <c r="H43" s="19">
        <v>12</v>
      </c>
      <c r="I43" s="20">
        <f t="shared" si="0"/>
        <v>345</v>
      </c>
      <c r="J43" s="20">
        <v>0</v>
      </c>
      <c r="K43" s="20">
        <f t="shared" si="1"/>
        <v>4140</v>
      </c>
    </row>
    <row r="44" spans="1:11" ht="24" x14ac:dyDescent="0.2">
      <c r="A44" s="29" t="s">
        <v>88</v>
      </c>
      <c r="B44" s="21" t="s">
        <v>112</v>
      </c>
      <c r="C44" s="18" t="s">
        <v>113</v>
      </c>
      <c r="D44" s="19">
        <v>36</v>
      </c>
      <c r="E44" s="19" t="s">
        <v>14</v>
      </c>
      <c r="F44" s="20">
        <v>54</v>
      </c>
      <c r="G44" s="19" t="s">
        <v>0</v>
      </c>
      <c r="H44" s="19">
        <v>0</v>
      </c>
      <c r="I44" s="20">
        <f t="shared" si="0"/>
        <v>54</v>
      </c>
      <c r="J44" s="20">
        <v>0</v>
      </c>
      <c r="K44" s="20">
        <f t="shared" si="1"/>
        <v>0</v>
      </c>
    </row>
    <row r="45" spans="1:11" x14ac:dyDescent="0.2">
      <c r="A45" s="28">
        <v>10</v>
      </c>
      <c r="B45" s="17" t="s">
        <v>86</v>
      </c>
      <c r="C45" s="18" t="s">
        <v>87</v>
      </c>
      <c r="D45" s="19" t="s">
        <v>12</v>
      </c>
      <c r="E45" s="19">
        <v>35</v>
      </c>
      <c r="F45" s="20">
        <v>795</v>
      </c>
      <c r="G45" s="19" t="s">
        <v>0</v>
      </c>
      <c r="H45" s="19">
        <v>1</v>
      </c>
      <c r="I45" s="20">
        <f t="shared" si="0"/>
        <v>795</v>
      </c>
      <c r="J45" s="20">
        <v>0</v>
      </c>
      <c r="K45" s="20">
        <f t="shared" si="1"/>
        <v>795</v>
      </c>
    </row>
    <row r="46" spans="1:11" ht="24" x14ac:dyDescent="0.2">
      <c r="A46" s="29" t="s">
        <v>91</v>
      </c>
      <c r="B46" s="21" t="s">
        <v>89</v>
      </c>
      <c r="C46" s="18" t="s">
        <v>90</v>
      </c>
      <c r="D46" s="19">
        <v>36</v>
      </c>
      <c r="E46" s="19" t="s">
        <v>14</v>
      </c>
      <c r="F46" s="20">
        <v>75</v>
      </c>
      <c r="G46" s="19" t="s">
        <v>0</v>
      </c>
      <c r="H46" s="19">
        <v>1</v>
      </c>
      <c r="I46" s="20">
        <f t="shared" si="0"/>
        <v>75</v>
      </c>
      <c r="J46" s="20">
        <v>0</v>
      </c>
      <c r="K46" s="20">
        <f t="shared" si="1"/>
        <v>75</v>
      </c>
    </row>
    <row r="47" spans="1:11" x14ac:dyDescent="0.2">
      <c r="A47" s="28">
        <v>11</v>
      </c>
      <c r="B47" s="17" t="s">
        <v>142</v>
      </c>
      <c r="C47" s="18" t="s">
        <v>143</v>
      </c>
      <c r="D47" s="19" t="s">
        <v>12</v>
      </c>
      <c r="E47" s="19" t="s">
        <v>14</v>
      </c>
      <c r="F47" s="20">
        <v>520</v>
      </c>
      <c r="G47" s="19" t="s">
        <v>0</v>
      </c>
      <c r="H47" s="19">
        <v>5</v>
      </c>
      <c r="I47" s="20">
        <f>ROUND(F47-((F47*J47)/100),2)</f>
        <v>520</v>
      </c>
      <c r="J47" s="20">
        <v>0</v>
      </c>
      <c r="K47" s="20">
        <f t="shared" si="1"/>
        <v>2600</v>
      </c>
    </row>
    <row r="48" spans="1:11" ht="24" x14ac:dyDescent="0.2">
      <c r="A48" s="29" t="s">
        <v>114</v>
      </c>
      <c r="B48" s="21" t="s">
        <v>92</v>
      </c>
      <c r="C48" s="18" t="s">
        <v>93</v>
      </c>
      <c r="D48" s="19">
        <v>36</v>
      </c>
      <c r="E48" s="19" t="s">
        <v>14</v>
      </c>
      <c r="F48" s="20">
        <v>76.41</v>
      </c>
      <c r="G48" s="19" t="s">
        <v>0</v>
      </c>
      <c r="H48" s="19">
        <v>0</v>
      </c>
      <c r="I48" s="20">
        <f>ROUND(F48-((F48*J48)/100),2)</f>
        <v>76.41</v>
      </c>
      <c r="J48" s="20">
        <v>0</v>
      </c>
      <c r="K48" s="20">
        <f t="shared" si="1"/>
        <v>0</v>
      </c>
    </row>
    <row r="49" spans="1:11" ht="13.5" thickBot="1" x14ac:dyDescent="0.25">
      <c r="A49" s="2" t="s">
        <v>0</v>
      </c>
      <c r="B49" s="2" t="s">
        <v>0</v>
      </c>
      <c r="C49" s="2" t="s">
        <v>0</v>
      </c>
      <c r="D49" s="2" t="s">
        <v>0</v>
      </c>
      <c r="E49" s="2" t="s">
        <v>0</v>
      </c>
      <c r="F49" s="2" t="s">
        <v>0</v>
      </c>
      <c r="G49" s="2" t="s">
        <v>0</v>
      </c>
      <c r="H49" s="2" t="s">
        <v>0</v>
      </c>
      <c r="I49" s="2" t="s">
        <v>0</v>
      </c>
      <c r="J49" s="2" t="s">
        <v>0</v>
      </c>
      <c r="K49" s="2" t="s">
        <v>0</v>
      </c>
    </row>
    <row r="51" spans="1:11" x14ac:dyDescent="0.2">
      <c r="A51" s="253" t="s">
        <v>352</v>
      </c>
      <c r="B51" s="250" t="s">
        <v>0</v>
      </c>
      <c r="C51" s="249"/>
      <c r="D51" s="249"/>
      <c r="I51" s="24" t="s">
        <v>94</v>
      </c>
      <c r="K51" s="30">
        <f>(K3+K5+K6+K7+K8+K9+K10+K11+K13+K15+K17+K19+K21+K22+K23+K24+K25+K26+K27+K28+K29+K30+K31+K32+K33+K34+K35+K36++K37+K39+K40+K42+K43+K45+K47)</f>
        <v>127640</v>
      </c>
    </row>
    <row r="52" spans="1:11" x14ac:dyDescent="0.2">
      <c r="A52" s="250" t="s">
        <v>98</v>
      </c>
      <c r="B52" s="250" t="s">
        <v>0</v>
      </c>
      <c r="C52" s="249"/>
      <c r="D52" s="249"/>
      <c r="I52" s="24" t="s">
        <v>95</v>
      </c>
      <c r="K52" s="30">
        <f>(K4+K38+K41+K44+K46+K48)</f>
        <v>6939</v>
      </c>
    </row>
    <row r="53" spans="1:11" x14ac:dyDescent="0.2">
      <c r="I53" s="24" t="s">
        <v>96</v>
      </c>
      <c r="K53" s="30">
        <f>(K12+K14+K16+K18+K20)</f>
        <v>16250</v>
      </c>
    </row>
    <row r="54" spans="1:11" x14ac:dyDescent="0.2">
      <c r="I54" s="24" t="s">
        <v>97</v>
      </c>
      <c r="K54" s="31">
        <f>(K52+K51+K53)</f>
        <v>150829</v>
      </c>
    </row>
    <row r="55" spans="1:11" x14ac:dyDescent="0.2">
      <c r="A55" s="250" t="s">
        <v>99</v>
      </c>
      <c r="B55" s="249"/>
      <c r="C55" s="249"/>
      <c r="D55" s="249"/>
    </row>
    <row r="56" spans="1:11" x14ac:dyDescent="0.2">
      <c r="A56" s="248" t="s">
        <v>0</v>
      </c>
      <c r="B56" s="249"/>
      <c r="C56" s="249"/>
      <c r="D56" s="249"/>
      <c r="E56" s="249"/>
      <c r="F56" s="249"/>
      <c r="G56" s="249"/>
      <c r="I56" s="250" t="s">
        <v>100</v>
      </c>
      <c r="J56" s="249"/>
      <c r="K56" s="1" t="s">
        <v>0</v>
      </c>
    </row>
    <row r="57" spans="1:11" ht="21.95" customHeight="1" x14ac:dyDescent="0.2">
      <c r="A57" s="249"/>
      <c r="B57" s="249"/>
      <c r="C57" s="249"/>
      <c r="D57" s="249"/>
      <c r="E57" s="249"/>
      <c r="F57" s="249"/>
      <c r="G57" s="249"/>
      <c r="K57" s="32"/>
    </row>
    <row r="58" spans="1:11" ht="13.5" thickBot="1" x14ac:dyDescent="0.25">
      <c r="A58" s="2" t="s">
        <v>0</v>
      </c>
      <c r="B58" s="2" t="s">
        <v>0</v>
      </c>
      <c r="C58" s="2" t="s">
        <v>0</v>
      </c>
      <c r="D58" s="2" t="s">
        <v>0</v>
      </c>
      <c r="E58" s="2" t="s">
        <v>0</v>
      </c>
      <c r="F58" s="2" t="s">
        <v>0</v>
      </c>
      <c r="G58" s="2" t="s">
        <v>0</v>
      </c>
      <c r="H58" s="2" t="s">
        <v>0</v>
      </c>
      <c r="I58" s="2" t="s">
        <v>0</v>
      </c>
      <c r="J58" s="2" t="s">
        <v>0</v>
      </c>
      <c r="K58" s="2" t="s">
        <v>0</v>
      </c>
    </row>
    <row r="59" spans="1:11" x14ac:dyDescent="0.2">
      <c r="A59" s="251" t="s">
        <v>101</v>
      </c>
      <c r="B59" s="249"/>
      <c r="C59" s="249"/>
      <c r="D59" s="249"/>
      <c r="E59" s="249"/>
      <c r="F59" s="249"/>
      <c r="G59" s="249"/>
      <c r="H59" s="249"/>
      <c r="I59" s="249"/>
      <c r="J59" s="249"/>
      <c r="K59" s="249"/>
    </row>
    <row r="60" spans="1:11" ht="12.75" customHeight="1" x14ac:dyDescent="0.2">
      <c r="A60" s="249"/>
      <c r="B60" s="249"/>
      <c r="C60" s="249"/>
      <c r="D60" s="249"/>
      <c r="E60" s="249"/>
      <c r="F60" s="249"/>
      <c r="G60" s="249"/>
      <c r="H60" s="249"/>
      <c r="I60" s="249"/>
      <c r="J60" s="249"/>
      <c r="K60" s="249"/>
    </row>
    <row r="61" spans="1:11" ht="12.75" customHeight="1" x14ac:dyDescent="0.2">
      <c r="A61" s="249"/>
      <c r="B61" s="249"/>
      <c r="C61" s="249"/>
      <c r="D61" s="249"/>
      <c r="E61" s="249"/>
      <c r="F61" s="249"/>
      <c r="G61" s="249"/>
      <c r="H61" s="249"/>
      <c r="I61" s="249"/>
      <c r="J61" s="249"/>
      <c r="K61" s="249"/>
    </row>
  </sheetData>
  <mergeCells count="7">
    <mergeCell ref="A1:K1"/>
    <mergeCell ref="A59:K61"/>
    <mergeCell ref="A51:D51"/>
    <mergeCell ref="A52:D52"/>
    <mergeCell ref="A55:D55"/>
    <mergeCell ref="A56:G57"/>
    <mergeCell ref="I56:J56"/>
  </mergeCells>
  <pageMargins left="0.25" right="0.25" top="0.5" bottom="0.75" header="0.3" footer="0.3"/>
  <pageSetup scale="82" fitToHeight="0" orientation="landscape" r:id="rId1"/>
  <headerFooter>
    <oddFooter>&amp;CPage &amp;P of &amp;N
&amp;R&amp;D  &amp;T
&amp;Z&amp;F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pane xSplit="3" ySplit="1" topLeftCell="D44" activePane="bottomRight" state="frozen"/>
      <selection pane="topRight" activeCell="D1" sqref="D1"/>
      <selection pane="bottomLeft" activeCell="A2" sqref="A2"/>
      <selection pane="bottomRight" activeCell="A48" sqref="A48:D48"/>
    </sheetView>
  </sheetViews>
  <sheetFormatPr defaultColWidth="14.85546875" defaultRowHeight="12.75" x14ac:dyDescent="0.2"/>
  <cols>
    <col min="1" max="1" width="13.7109375" style="23" customWidth="1"/>
    <col min="2" max="2" width="23.42578125" style="23" customWidth="1"/>
    <col min="3" max="3" width="31.28515625" style="23" customWidth="1"/>
    <col min="4" max="4" width="16.42578125" style="23" customWidth="1"/>
    <col min="5" max="5" width="7.85546875" style="23" customWidth="1"/>
    <col min="6" max="6" width="18.42578125" style="23" customWidth="1"/>
    <col min="7" max="8" width="9.7109375" style="23" customWidth="1"/>
    <col min="9" max="9" width="13.7109375" style="23" customWidth="1"/>
    <col min="10" max="10" width="7" style="23" customWidth="1"/>
    <col min="11" max="11" width="13.7109375" style="23" customWidth="1"/>
    <col min="12" max="16384" width="14.85546875" style="23"/>
  </cols>
  <sheetData>
    <row r="1" spans="1:11" ht="42" customHeight="1" x14ac:dyDescent="0.35">
      <c r="A1" s="247" t="s">
        <v>350</v>
      </c>
      <c r="B1" s="247"/>
      <c r="C1" s="247"/>
      <c r="D1" s="247"/>
      <c r="E1" s="247"/>
      <c r="F1" s="247"/>
      <c r="G1" s="247"/>
      <c r="H1" s="247"/>
      <c r="I1" s="247"/>
      <c r="J1" s="247"/>
      <c r="K1" s="247"/>
    </row>
    <row r="2" spans="1:11" ht="48" x14ac:dyDescent="0.2">
      <c r="A2" s="25" t="s">
        <v>1</v>
      </c>
      <c r="B2" s="25" t="s">
        <v>2</v>
      </c>
      <c r="C2" s="25" t="s">
        <v>3</v>
      </c>
      <c r="D2" s="26" t="s">
        <v>4</v>
      </c>
      <c r="E2" s="26" t="s">
        <v>5</v>
      </c>
      <c r="F2" s="27" t="s">
        <v>6</v>
      </c>
      <c r="G2" s="26" t="s">
        <v>7</v>
      </c>
      <c r="H2" s="26" t="s">
        <v>8</v>
      </c>
      <c r="I2" s="27" t="s">
        <v>9</v>
      </c>
      <c r="J2" s="27" t="s">
        <v>10</v>
      </c>
      <c r="K2" s="27" t="s">
        <v>11</v>
      </c>
    </row>
    <row r="3" spans="1:11" ht="24" x14ac:dyDescent="0.2">
      <c r="A3" s="28">
        <v>1</v>
      </c>
      <c r="B3" s="17" t="s">
        <v>102</v>
      </c>
      <c r="C3" s="18" t="s">
        <v>103</v>
      </c>
      <c r="D3" s="19" t="s">
        <v>12</v>
      </c>
      <c r="E3" s="19">
        <v>31</v>
      </c>
      <c r="F3" s="20">
        <v>16400</v>
      </c>
      <c r="G3" s="19" t="s">
        <v>0</v>
      </c>
      <c r="H3" s="19">
        <v>1</v>
      </c>
      <c r="I3" s="20">
        <f t="shared" ref="I3:I45" si="0">ROUND(F3-((F3*J3)/100),2)</f>
        <v>16400</v>
      </c>
      <c r="J3" s="20">
        <v>0</v>
      </c>
      <c r="K3" s="20">
        <f t="shared" ref="K3:K45" si="1">ROUND((H3*I3),2)</f>
        <v>16400</v>
      </c>
    </row>
    <row r="4" spans="1:11" ht="24" x14ac:dyDescent="0.2">
      <c r="A4" s="29" t="s">
        <v>13</v>
      </c>
      <c r="B4" s="21" t="s">
        <v>104</v>
      </c>
      <c r="C4" s="18" t="s">
        <v>105</v>
      </c>
      <c r="D4" s="19">
        <v>36</v>
      </c>
      <c r="E4" s="19" t="s">
        <v>14</v>
      </c>
      <c r="F4" s="20">
        <v>3813</v>
      </c>
      <c r="G4" s="19" t="s">
        <v>0</v>
      </c>
      <c r="H4" s="19">
        <v>1</v>
      </c>
      <c r="I4" s="20">
        <f t="shared" si="0"/>
        <v>3813</v>
      </c>
      <c r="J4" s="20">
        <v>0</v>
      </c>
      <c r="K4" s="20">
        <f t="shared" si="1"/>
        <v>3813</v>
      </c>
    </row>
    <row r="5" spans="1:11" ht="24" x14ac:dyDescent="0.2">
      <c r="A5" s="29">
        <v>1.1000000000000001</v>
      </c>
      <c r="B5" s="21" t="s">
        <v>15</v>
      </c>
      <c r="C5" s="18" t="s">
        <v>16</v>
      </c>
      <c r="D5" s="19" t="s">
        <v>12</v>
      </c>
      <c r="E5" s="19">
        <v>21</v>
      </c>
      <c r="F5" s="20">
        <v>0</v>
      </c>
      <c r="G5" s="19" t="s">
        <v>0</v>
      </c>
      <c r="H5" s="19">
        <v>1</v>
      </c>
      <c r="I5" s="20">
        <f t="shared" si="0"/>
        <v>0</v>
      </c>
      <c r="J5" s="20">
        <v>0</v>
      </c>
      <c r="K5" s="20">
        <f t="shared" si="1"/>
        <v>0</v>
      </c>
    </row>
    <row r="6" spans="1:11" ht="24" x14ac:dyDescent="0.2">
      <c r="A6" s="29">
        <v>1.2</v>
      </c>
      <c r="B6" s="21" t="s">
        <v>17</v>
      </c>
      <c r="C6" s="18" t="s">
        <v>18</v>
      </c>
      <c r="D6" s="19" t="s">
        <v>12</v>
      </c>
      <c r="E6" s="19">
        <v>21</v>
      </c>
      <c r="F6" s="20">
        <v>0</v>
      </c>
      <c r="G6" s="19" t="s">
        <v>0</v>
      </c>
      <c r="H6" s="19">
        <v>4</v>
      </c>
      <c r="I6" s="20">
        <f t="shared" si="0"/>
        <v>0</v>
      </c>
      <c r="J6" s="20">
        <v>0</v>
      </c>
      <c r="K6" s="20">
        <f t="shared" si="1"/>
        <v>0</v>
      </c>
    </row>
    <row r="7" spans="1:11" ht="24" x14ac:dyDescent="0.2">
      <c r="A7" s="29">
        <v>1.3</v>
      </c>
      <c r="B7" s="21" t="s">
        <v>19</v>
      </c>
      <c r="C7" s="18" t="s">
        <v>20</v>
      </c>
      <c r="D7" s="19" t="s">
        <v>12</v>
      </c>
      <c r="E7" s="19">
        <v>21</v>
      </c>
      <c r="F7" s="20">
        <v>0</v>
      </c>
      <c r="G7" s="19" t="s">
        <v>0</v>
      </c>
      <c r="H7" s="19">
        <v>4</v>
      </c>
      <c r="I7" s="20">
        <f t="shared" si="0"/>
        <v>0</v>
      </c>
      <c r="J7" s="20">
        <v>0</v>
      </c>
      <c r="K7" s="20">
        <f t="shared" si="1"/>
        <v>0</v>
      </c>
    </row>
    <row r="8" spans="1:11" x14ac:dyDescent="0.2">
      <c r="A8" s="29">
        <v>1.4</v>
      </c>
      <c r="B8" s="21" t="s">
        <v>21</v>
      </c>
      <c r="C8" s="18" t="s">
        <v>22</v>
      </c>
      <c r="D8" s="19" t="s">
        <v>12</v>
      </c>
      <c r="E8" s="19">
        <v>21</v>
      </c>
      <c r="F8" s="20">
        <v>0</v>
      </c>
      <c r="G8" s="19" t="s">
        <v>0</v>
      </c>
      <c r="H8" s="19">
        <v>1</v>
      </c>
      <c r="I8" s="20">
        <f t="shared" si="0"/>
        <v>0</v>
      </c>
      <c r="J8" s="20">
        <v>0</v>
      </c>
      <c r="K8" s="20">
        <f t="shared" si="1"/>
        <v>0</v>
      </c>
    </row>
    <row r="9" spans="1:11" ht="24" x14ac:dyDescent="0.2">
      <c r="A9" s="29">
        <v>1.5</v>
      </c>
      <c r="B9" s="21" t="s">
        <v>23</v>
      </c>
      <c r="C9" s="18" t="s">
        <v>24</v>
      </c>
      <c r="D9" s="19" t="s">
        <v>12</v>
      </c>
      <c r="E9" s="19">
        <v>28</v>
      </c>
      <c r="F9" s="20">
        <v>2040</v>
      </c>
      <c r="G9" s="19" t="s">
        <v>0</v>
      </c>
      <c r="H9" s="19">
        <v>4</v>
      </c>
      <c r="I9" s="20">
        <f t="shared" si="0"/>
        <v>2040</v>
      </c>
      <c r="J9" s="20">
        <v>0</v>
      </c>
      <c r="K9" s="20">
        <f t="shared" si="1"/>
        <v>8160</v>
      </c>
    </row>
    <row r="10" spans="1:11" ht="24" x14ac:dyDescent="0.2">
      <c r="A10" s="29">
        <v>1.6</v>
      </c>
      <c r="B10" s="21" t="s">
        <v>146</v>
      </c>
      <c r="C10" s="18" t="s">
        <v>147</v>
      </c>
      <c r="D10" s="19" t="s">
        <v>12</v>
      </c>
      <c r="E10" s="19">
        <v>8</v>
      </c>
      <c r="F10" s="20">
        <v>0</v>
      </c>
      <c r="G10" s="19" t="s">
        <v>0</v>
      </c>
      <c r="H10" s="19">
        <v>4</v>
      </c>
      <c r="I10" s="20">
        <f t="shared" si="0"/>
        <v>0</v>
      </c>
      <c r="J10" s="20">
        <v>0</v>
      </c>
      <c r="K10" s="20">
        <f t="shared" si="1"/>
        <v>0</v>
      </c>
    </row>
    <row r="11" spans="1:11" x14ac:dyDescent="0.2">
      <c r="A11" s="29">
        <v>1.7</v>
      </c>
      <c r="B11" s="21" t="s">
        <v>25</v>
      </c>
      <c r="C11" s="18" t="s">
        <v>26</v>
      </c>
      <c r="D11" s="19" t="s">
        <v>12</v>
      </c>
      <c r="E11" s="19">
        <v>21</v>
      </c>
      <c r="F11" s="20">
        <v>0</v>
      </c>
      <c r="G11" s="19" t="s">
        <v>0</v>
      </c>
      <c r="H11" s="19">
        <v>1</v>
      </c>
      <c r="I11" s="20">
        <f t="shared" si="0"/>
        <v>0</v>
      </c>
      <c r="J11" s="20">
        <v>0</v>
      </c>
      <c r="K11" s="20">
        <f t="shared" si="1"/>
        <v>0</v>
      </c>
    </row>
    <row r="12" spans="1:11" ht="24" x14ac:dyDescent="0.2">
      <c r="A12" s="29" t="s">
        <v>27</v>
      </c>
      <c r="B12" s="21" t="s">
        <v>28</v>
      </c>
      <c r="C12" s="18" t="s">
        <v>29</v>
      </c>
      <c r="D12" s="19">
        <v>36</v>
      </c>
      <c r="E12" s="19" t="s">
        <v>14</v>
      </c>
      <c r="F12" s="20">
        <v>16250</v>
      </c>
      <c r="G12" s="19" t="s">
        <v>0</v>
      </c>
      <c r="H12" s="19">
        <v>1</v>
      </c>
      <c r="I12" s="20">
        <f t="shared" si="0"/>
        <v>16250</v>
      </c>
      <c r="J12" s="20">
        <v>0</v>
      </c>
      <c r="K12" s="20">
        <f t="shared" si="1"/>
        <v>16250</v>
      </c>
    </row>
    <row r="13" spans="1:11" ht="24" x14ac:dyDescent="0.2">
      <c r="A13" s="29">
        <v>1.8</v>
      </c>
      <c r="B13" s="21" t="s">
        <v>30</v>
      </c>
      <c r="C13" s="18" t="s">
        <v>31</v>
      </c>
      <c r="D13" s="19" t="s">
        <v>12</v>
      </c>
      <c r="E13" s="19">
        <v>21</v>
      </c>
      <c r="F13" s="20">
        <v>0</v>
      </c>
      <c r="G13" s="19" t="s">
        <v>0</v>
      </c>
      <c r="H13" s="19">
        <v>1</v>
      </c>
      <c r="I13" s="20">
        <f t="shared" si="0"/>
        <v>0</v>
      </c>
      <c r="J13" s="20">
        <v>0</v>
      </c>
      <c r="K13" s="20">
        <f t="shared" si="1"/>
        <v>0</v>
      </c>
    </row>
    <row r="14" spans="1:11" x14ac:dyDescent="0.2">
      <c r="A14" s="29" t="s">
        <v>32</v>
      </c>
      <c r="B14" s="21" t="s">
        <v>33</v>
      </c>
      <c r="C14" s="18" t="s">
        <v>34</v>
      </c>
      <c r="D14" s="19">
        <v>36</v>
      </c>
      <c r="E14" s="19" t="s">
        <v>14</v>
      </c>
      <c r="F14" s="20">
        <v>0</v>
      </c>
      <c r="G14" s="19" t="s">
        <v>0</v>
      </c>
      <c r="H14" s="19">
        <v>1</v>
      </c>
      <c r="I14" s="20">
        <f t="shared" si="0"/>
        <v>0</v>
      </c>
      <c r="J14" s="20">
        <v>0</v>
      </c>
      <c r="K14" s="20">
        <f t="shared" si="1"/>
        <v>0</v>
      </c>
    </row>
    <row r="15" spans="1:11" ht="24" x14ac:dyDescent="0.2">
      <c r="A15" s="29">
        <v>1.9</v>
      </c>
      <c r="B15" s="21" t="s">
        <v>35</v>
      </c>
      <c r="C15" s="18" t="s">
        <v>36</v>
      </c>
      <c r="D15" s="19" t="s">
        <v>12</v>
      </c>
      <c r="E15" s="19">
        <v>21</v>
      </c>
      <c r="F15" s="20">
        <v>0</v>
      </c>
      <c r="G15" s="19" t="s">
        <v>0</v>
      </c>
      <c r="H15" s="19">
        <v>100</v>
      </c>
      <c r="I15" s="20">
        <f t="shared" si="0"/>
        <v>0</v>
      </c>
      <c r="J15" s="20">
        <v>0</v>
      </c>
      <c r="K15" s="20">
        <f t="shared" si="1"/>
        <v>0</v>
      </c>
    </row>
    <row r="16" spans="1:11" ht="24" x14ac:dyDescent="0.2">
      <c r="A16" s="29" t="s">
        <v>37</v>
      </c>
      <c r="B16" s="21" t="s">
        <v>38</v>
      </c>
      <c r="C16" s="18" t="s">
        <v>39</v>
      </c>
      <c r="D16" s="19">
        <v>36</v>
      </c>
      <c r="E16" s="19" t="s">
        <v>14</v>
      </c>
      <c r="F16" s="20">
        <v>0</v>
      </c>
      <c r="G16" s="19" t="s">
        <v>0</v>
      </c>
      <c r="H16" s="19">
        <v>100</v>
      </c>
      <c r="I16" s="20">
        <f t="shared" si="0"/>
        <v>0</v>
      </c>
      <c r="J16" s="20">
        <v>0</v>
      </c>
      <c r="K16" s="20">
        <f t="shared" si="1"/>
        <v>0</v>
      </c>
    </row>
    <row r="17" spans="1:11" x14ac:dyDescent="0.2">
      <c r="A17" s="29">
        <v>1.1000000000000001</v>
      </c>
      <c r="B17" s="21" t="s">
        <v>40</v>
      </c>
      <c r="C17" s="18" t="s">
        <v>41</v>
      </c>
      <c r="D17" s="19" t="s">
        <v>12</v>
      </c>
      <c r="E17" s="19">
        <v>21</v>
      </c>
      <c r="F17" s="20">
        <v>0</v>
      </c>
      <c r="G17" s="19" t="s">
        <v>0</v>
      </c>
      <c r="H17" s="19">
        <v>100</v>
      </c>
      <c r="I17" s="20">
        <f t="shared" si="0"/>
        <v>0</v>
      </c>
      <c r="J17" s="20">
        <v>0</v>
      </c>
      <c r="K17" s="20">
        <f t="shared" si="1"/>
        <v>0</v>
      </c>
    </row>
    <row r="18" spans="1:11" ht="24" x14ac:dyDescent="0.2">
      <c r="A18" s="29" t="s">
        <v>42</v>
      </c>
      <c r="B18" s="21" t="s">
        <v>43</v>
      </c>
      <c r="C18" s="18" t="s">
        <v>44</v>
      </c>
      <c r="D18" s="19">
        <v>36</v>
      </c>
      <c r="E18" s="19" t="s">
        <v>14</v>
      </c>
      <c r="F18" s="20">
        <v>0</v>
      </c>
      <c r="G18" s="19" t="s">
        <v>0</v>
      </c>
      <c r="H18" s="19">
        <v>100</v>
      </c>
      <c r="I18" s="20">
        <f t="shared" si="0"/>
        <v>0</v>
      </c>
      <c r="J18" s="20">
        <v>0</v>
      </c>
      <c r="K18" s="20">
        <f t="shared" si="1"/>
        <v>0</v>
      </c>
    </row>
    <row r="19" spans="1:11" x14ac:dyDescent="0.2">
      <c r="A19" s="29">
        <v>1.1100000000000001</v>
      </c>
      <c r="B19" s="21" t="s">
        <v>45</v>
      </c>
      <c r="C19" s="18" t="s">
        <v>46</v>
      </c>
      <c r="D19" s="19" t="s">
        <v>12</v>
      </c>
      <c r="E19" s="19">
        <v>21</v>
      </c>
      <c r="F19" s="20">
        <v>0</v>
      </c>
      <c r="G19" s="19" t="s">
        <v>0</v>
      </c>
      <c r="H19" s="19">
        <v>100</v>
      </c>
      <c r="I19" s="20">
        <f t="shared" si="0"/>
        <v>0</v>
      </c>
      <c r="J19" s="20">
        <v>0</v>
      </c>
      <c r="K19" s="20">
        <f t="shared" si="1"/>
        <v>0</v>
      </c>
    </row>
    <row r="20" spans="1:11" x14ac:dyDescent="0.2">
      <c r="A20" s="29" t="s">
        <v>47</v>
      </c>
      <c r="B20" s="21" t="s">
        <v>48</v>
      </c>
      <c r="C20" s="18" t="s">
        <v>49</v>
      </c>
      <c r="D20" s="19">
        <v>36</v>
      </c>
      <c r="E20" s="19" t="s">
        <v>14</v>
      </c>
      <c r="F20" s="20">
        <v>0</v>
      </c>
      <c r="G20" s="19" t="s">
        <v>0</v>
      </c>
      <c r="H20" s="19">
        <v>100</v>
      </c>
      <c r="I20" s="20">
        <f t="shared" si="0"/>
        <v>0</v>
      </c>
      <c r="J20" s="20">
        <v>0</v>
      </c>
      <c r="K20" s="20">
        <f t="shared" si="1"/>
        <v>0</v>
      </c>
    </row>
    <row r="21" spans="1:11" ht="24" x14ac:dyDescent="0.2">
      <c r="A21" s="29">
        <v>1.1200000000000001</v>
      </c>
      <c r="B21" s="21" t="s">
        <v>50</v>
      </c>
      <c r="C21" s="18" t="s">
        <v>51</v>
      </c>
      <c r="D21" s="19" t="s">
        <v>12</v>
      </c>
      <c r="E21" s="19">
        <v>21</v>
      </c>
      <c r="F21" s="20">
        <v>5100</v>
      </c>
      <c r="G21" s="19" t="s">
        <v>0</v>
      </c>
      <c r="H21" s="19">
        <v>1</v>
      </c>
      <c r="I21" s="20">
        <f t="shared" si="0"/>
        <v>5100</v>
      </c>
      <c r="J21" s="20">
        <v>0</v>
      </c>
      <c r="K21" s="20">
        <f t="shared" si="1"/>
        <v>5100</v>
      </c>
    </row>
    <row r="22" spans="1:11" ht="24" x14ac:dyDescent="0.2">
      <c r="A22" s="29">
        <v>1.1299999999999999</v>
      </c>
      <c r="B22" s="21" t="s">
        <v>52</v>
      </c>
      <c r="C22" s="18" t="s">
        <v>53</v>
      </c>
      <c r="D22" s="19" t="s">
        <v>12</v>
      </c>
      <c r="E22" s="19">
        <v>35</v>
      </c>
      <c r="F22" s="20">
        <v>0</v>
      </c>
      <c r="G22" s="19" t="s">
        <v>0</v>
      </c>
      <c r="H22" s="19">
        <v>1</v>
      </c>
      <c r="I22" s="20">
        <f t="shared" si="0"/>
        <v>0</v>
      </c>
      <c r="J22" s="20">
        <v>0</v>
      </c>
      <c r="K22" s="20">
        <f t="shared" si="1"/>
        <v>0</v>
      </c>
    </row>
    <row r="23" spans="1:11" ht="24" x14ac:dyDescent="0.2">
      <c r="A23" s="29">
        <v>1.1399999999999999</v>
      </c>
      <c r="B23" s="21" t="s">
        <v>54</v>
      </c>
      <c r="C23" s="18" t="s">
        <v>55</v>
      </c>
      <c r="D23" s="19" t="s">
        <v>12</v>
      </c>
      <c r="E23" s="19">
        <v>21</v>
      </c>
      <c r="F23" s="20">
        <v>2040</v>
      </c>
      <c r="G23" s="19" t="s">
        <v>0</v>
      </c>
      <c r="H23" s="19">
        <v>1</v>
      </c>
      <c r="I23" s="20">
        <f t="shared" si="0"/>
        <v>2040</v>
      </c>
      <c r="J23" s="20">
        <v>0</v>
      </c>
      <c r="K23" s="20">
        <f t="shared" si="1"/>
        <v>2040</v>
      </c>
    </row>
    <row r="24" spans="1:11" ht="24" x14ac:dyDescent="0.2">
      <c r="A24" s="29">
        <v>1.1499999999999999</v>
      </c>
      <c r="B24" s="21" t="s">
        <v>58</v>
      </c>
      <c r="C24" s="18" t="s">
        <v>59</v>
      </c>
      <c r="D24" s="19" t="s">
        <v>12</v>
      </c>
      <c r="E24" s="19">
        <v>28</v>
      </c>
      <c r="F24" s="20">
        <v>0</v>
      </c>
      <c r="G24" s="19" t="s">
        <v>0</v>
      </c>
      <c r="H24" s="19">
        <v>1</v>
      </c>
      <c r="I24" s="20">
        <f t="shared" si="0"/>
        <v>0</v>
      </c>
      <c r="J24" s="20">
        <v>0</v>
      </c>
      <c r="K24" s="20">
        <f t="shared" si="1"/>
        <v>0</v>
      </c>
    </row>
    <row r="25" spans="1:11" ht="24" x14ac:dyDescent="0.2">
      <c r="A25" s="29">
        <v>1.1599999999999999</v>
      </c>
      <c r="B25" s="21" t="s">
        <v>58</v>
      </c>
      <c r="C25" s="18" t="s">
        <v>59</v>
      </c>
      <c r="D25" s="19" t="s">
        <v>12</v>
      </c>
      <c r="E25" s="19">
        <v>28</v>
      </c>
      <c r="F25" s="20">
        <v>0</v>
      </c>
      <c r="G25" s="19" t="s">
        <v>0</v>
      </c>
      <c r="H25" s="19">
        <v>1</v>
      </c>
      <c r="I25" s="20">
        <f t="shared" si="0"/>
        <v>0</v>
      </c>
      <c r="J25" s="20">
        <v>0</v>
      </c>
      <c r="K25" s="20">
        <f t="shared" si="1"/>
        <v>0</v>
      </c>
    </row>
    <row r="26" spans="1:11" ht="24" x14ac:dyDescent="0.2">
      <c r="A26" s="29">
        <v>1.17</v>
      </c>
      <c r="B26" s="21" t="s">
        <v>60</v>
      </c>
      <c r="C26" s="18" t="s">
        <v>61</v>
      </c>
      <c r="D26" s="19" t="s">
        <v>12</v>
      </c>
      <c r="E26" s="19">
        <v>28</v>
      </c>
      <c r="F26" s="20">
        <v>11500</v>
      </c>
      <c r="G26" s="19" t="s">
        <v>0</v>
      </c>
      <c r="H26" s="19">
        <v>1</v>
      </c>
      <c r="I26" s="20">
        <f t="shared" si="0"/>
        <v>11500</v>
      </c>
      <c r="J26" s="20">
        <v>0</v>
      </c>
      <c r="K26" s="20">
        <f t="shared" si="1"/>
        <v>11500</v>
      </c>
    </row>
    <row r="27" spans="1:11" ht="24" x14ac:dyDescent="0.2">
      <c r="A27" s="28">
        <v>3</v>
      </c>
      <c r="B27" s="17" t="s">
        <v>62</v>
      </c>
      <c r="C27" s="18" t="s">
        <v>63</v>
      </c>
      <c r="D27" s="19" t="s">
        <v>12</v>
      </c>
      <c r="E27" s="19">
        <v>28</v>
      </c>
      <c r="F27" s="20">
        <v>18485</v>
      </c>
      <c r="G27" s="19" t="s">
        <v>0</v>
      </c>
      <c r="H27" s="19">
        <v>2</v>
      </c>
      <c r="I27" s="20">
        <f t="shared" si="0"/>
        <v>18485</v>
      </c>
      <c r="J27" s="20">
        <v>0</v>
      </c>
      <c r="K27" s="20">
        <f t="shared" si="1"/>
        <v>36970</v>
      </c>
    </row>
    <row r="28" spans="1:11" ht="24" x14ac:dyDescent="0.2">
      <c r="A28" s="29">
        <v>3.1</v>
      </c>
      <c r="B28" s="21" t="s">
        <v>64</v>
      </c>
      <c r="C28" s="18" t="s">
        <v>65</v>
      </c>
      <c r="D28" s="19" t="s">
        <v>12</v>
      </c>
      <c r="E28" s="19">
        <v>28</v>
      </c>
      <c r="F28" s="20">
        <v>0</v>
      </c>
      <c r="G28" s="19" t="s">
        <v>0</v>
      </c>
      <c r="H28" s="19">
        <v>20</v>
      </c>
      <c r="I28" s="20">
        <f t="shared" si="0"/>
        <v>0</v>
      </c>
      <c r="J28" s="20">
        <v>0</v>
      </c>
      <c r="K28" s="20">
        <f t="shared" si="1"/>
        <v>0</v>
      </c>
    </row>
    <row r="29" spans="1:11" ht="24" x14ac:dyDescent="0.2">
      <c r="A29" s="29">
        <v>3.2</v>
      </c>
      <c r="B29" s="21" t="s">
        <v>66</v>
      </c>
      <c r="C29" s="18" t="s">
        <v>67</v>
      </c>
      <c r="D29" s="19" t="s">
        <v>12</v>
      </c>
      <c r="E29" s="19">
        <v>28</v>
      </c>
      <c r="F29" s="20">
        <v>0</v>
      </c>
      <c r="G29" s="19" t="s">
        <v>0</v>
      </c>
      <c r="H29" s="19">
        <v>20</v>
      </c>
      <c r="I29" s="20">
        <f t="shared" si="0"/>
        <v>0</v>
      </c>
      <c r="J29" s="20">
        <v>0</v>
      </c>
      <c r="K29" s="20">
        <f t="shared" si="1"/>
        <v>0</v>
      </c>
    </row>
    <row r="30" spans="1:11" ht="24" x14ac:dyDescent="0.2">
      <c r="A30" s="29">
        <v>3.3</v>
      </c>
      <c r="B30" s="21" t="s">
        <v>68</v>
      </c>
      <c r="C30" s="18" t="s">
        <v>69</v>
      </c>
      <c r="D30" s="19" t="s">
        <v>12</v>
      </c>
      <c r="E30" s="19">
        <v>28</v>
      </c>
      <c r="F30" s="20">
        <v>0</v>
      </c>
      <c r="G30" s="19" t="s">
        <v>0</v>
      </c>
      <c r="H30" s="19">
        <v>20</v>
      </c>
      <c r="I30" s="20">
        <f t="shared" si="0"/>
        <v>0</v>
      </c>
      <c r="J30" s="20">
        <v>0</v>
      </c>
      <c r="K30" s="20">
        <f t="shared" si="1"/>
        <v>0</v>
      </c>
    </row>
    <row r="31" spans="1:11" ht="24" x14ac:dyDescent="0.2">
      <c r="A31" s="29">
        <v>3.4</v>
      </c>
      <c r="B31" s="21" t="s">
        <v>70</v>
      </c>
      <c r="C31" s="18" t="s">
        <v>71</v>
      </c>
      <c r="D31" s="19" t="s">
        <v>12</v>
      </c>
      <c r="E31" s="19">
        <v>28</v>
      </c>
      <c r="F31" s="20">
        <v>0</v>
      </c>
      <c r="G31" s="19" t="s">
        <v>0</v>
      </c>
      <c r="H31" s="19">
        <v>20</v>
      </c>
      <c r="I31" s="20">
        <f t="shared" si="0"/>
        <v>0</v>
      </c>
      <c r="J31" s="20">
        <v>0</v>
      </c>
      <c r="K31" s="20">
        <f t="shared" si="1"/>
        <v>0</v>
      </c>
    </row>
    <row r="32" spans="1:11" ht="24" x14ac:dyDescent="0.2">
      <c r="A32" s="28">
        <v>6</v>
      </c>
      <c r="B32" s="17" t="s">
        <v>72</v>
      </c>
      <c r="C32" s="18" t="s">
        <v>73</v>
      </c>
      <c r="D32" s="19" t="s">
        <v>12</v>
      </c>
      <c r="E32" s="19" t="s">
        <v>14</v>
      </c>
      <c r="F32" s="20">
        <v>153</v>
      </c>
      <c r="G32" s="19" t="s">
        <v>0</v>
      </c>
      <c r="H32" s="19">
        <v>15</v>
      </c>
      <c r="I32" s="20">
        <f t="shared" si="0"/>
        <v>153</v>
      </c>
      <c r="J32" s="20">
        <v>0</v>
      </c>
      <c r="K32" s="20">
        <f t="shared" si="1"/>
        <v>2295</v>
      </c>
    </row>
    <row r="33" spans="1:11" ht="24" x14ac:dyDescent="0.2">
      <c r="A33" s="29" t="s">
        <v>74</v>
      </c>
      <c r="B33" s="21" t="s">
        <v>75</v>
      </c>
      <c r="C33" s="18" t="s">
        <v>76</v>
      </c>
      <c r="D33" s="19">
        <v>36</v>
      </c>
      <c r="E33" s="19" t="s">
        <v>14</v>
      </c>
      <c r="F33" s="20">
        <v>30</v>
      </c>
      <c r="G33" s="19" t="s">
        <v>0</v>
      </c>
      <c r="H33" s="19">
        <v>0</v>
      </c>
      <c r="I33" s="20">
        <f t="shared" si="0"/>
        <v>30</v>
      </c>
      <c r="J33" s="20">
        <v>0</v>
      </c>
      <c r="K33" s="20">
        <f t="shared" si="1"/>
        <v>0</v>
      </c>
    </row>
    <row r="34" spans="1:11" ht="24" x14ac:dyDescent="0.2">
      <c r="A34" s="28">
        <v>7</v>
      </c>
      <c r="B34" s="17" t="s">
        <v>77</v>
      </c>
      <c r="C34" s="18" t="s">
        <v>78</v>
      </c>
      <c r="D34" s="19" t="s">
        <v>12</v>
      </c>
      <c r="E34" s="19">
        <v>28</v>
      </c>
      <c r="F34" s="20">
        <v>80</v>
      </c>
      <c r="G34" s="19" t="s">
        <v>0</v>
      </c>
      <c r="H34" s="19">
        <v>15</v>
      </c>
      <c r="I34" s="20">
        <f t="shared" si="0"/>
        <v>80</v>
      </c>
      <c r="J34" s="20">
        <v>0</v>
      </c>
      <c r="K34" s="20">
        <f t="shared" si="1"/>
        <v>1200</v>
      </c>
    </row>
    <row r="35" spans="1:11" ht="24" x14ac:dyDescent="0.2">
      <c r="A35" s="28">
        <v>8</v>
      </c>
      <c r="B35" s="17" t="s">
        <v>79</v>
      </c>
      <c r="C35" s="18" t="s">
        <v>80</v>
      </c>
      <c r="D35" s="19" t="s">
        <v>12</v>
      </c>
      <c r="E35" s="19">
        <v>56</v>
      </c>
      <c r="F35" s="20">
        <v>1595</v>
      </c>
      <c r="G35" s="19" t="s">
        <v>0</v>
      </c>
      <c r="H35" s="19">
        <v>1</v>
      </c>
      <c r="I35" s="20">
        <f t="shared" si="0"/>
        <v>1595</v>
      </c>
      <c r="J35" s="20">
        <v>0</v>
      </c>
      <c r="K35" s="20">
        <f t="shared" si="1"/>
        <v>1595</v>
      </c>
    </row>
    <row r="36" spans="1:11" ht="24" x14ac:dyDescent="0.2">
      <c r="A36" s="29" t="s">
        <v>81</v>
      </c>
      <c r="B36" s="21" t="s">
        <v>82</v>
      </c>
      <c r="C36" s="18" t="s">
        <v>83</v>
      </c>
      <c r="D36" s="19">
        <v>36</v>
      </c>
      <c r="E36" s="19" t="s">
        <v>14</v>
      </c>
      <c r="F36" s="20">
        <v>264</v>
      </c>
      <c r="G36" s="19" t="s">
        <v>0</v>
      </c>
      <c r="H36" s="19">
        <v>1</v>
      </c>
      <c r="I36" s="20">
        <f t="shared" si="0"/>
        <v>264</v>
      </c>
      <c r="J36" s="20">
        <v>0</v>
      </c>
      <c r="K36" s="20">
        <f t="shared" si="1"/>
        <v>264</v>
      </c>
    </row>
    <row r="37" spans="1:11" ht="24" x14ac:dyDescent="0.2">
      <c r="A37" s="29">
        <v>8.1</v>
      </c>
      <c r="B37" s="21" t="s">
        <v>84</v>
      </c>
      <c r="C37" s="18" t="s">
        <v>85</v>
      </c>
      <c r="D37" s="19" t="s">
        <v>12</v>
      </c>
      <c r="E37" s="19">
        <v>60</v>
      </c>
      <c r="F37" s="20">
        <v>125</v>
      </c>
      <c r="G37" s="19" t="s">
        <v>0</v>
      </c>
      <c r="H37" s="19">
        <v>1</v>
      </c>
      <c r="I37" s="20">
        <f t="shared" si="0"/>
        <v>125</v>
      </c>
      <c r="J37" s="20">
        <v>0</v>
      </c>
      <c r="K37" s="20">
        <f t="shared" si="1"/>
        <v>125</v>
      </c>
    </row>
    <row r="38" spans="1:11" ht="24" x14ac:dyDescent="0.2">
      <c r="A38" s="28">
        <v>9</v>
      </c>
      <c r="B38" s="17" t="s">
        <v>110</v>
      </c>
      <c r="C38" s="18" t="s">
        <v>111</v>
      </c>
      <c r="D38" s="19" t="s">
        <v>12</v>
      </c>
      <c r="E38" s="19" t="s">
        <v>14</v>
      </c>
      <c r="F38" s="20">
        <v>345</v>
      </c>
      <c r="G38" s="19" t="s">
        <v>0</v>
      </c>
      <c r="H38" s="19">
        <v>9</v>
      </c>
      <c r="I38" s="20">
        <f t="shared" si="0"/>
        <v>345</v>
      </c>
      <c r="J38" s="20">
        <v>0</v>
      </c>
      <c r="K38" s="20">
        <f t="shared" si="1"/>
        <v>3105</v>
      </c>
    </row>
    <row r="39" spans="1:11" ht="24" x14ac:dyDescent="0.2">
      <c r="A39" s="29" t="s">
        <v>88</v>
      </c>
      <c r="B39" s="21" t="s">
        <v>112</v>
      </c>
      <c r="C39" s="18" t="s">
        <v>113</v>
      </c>
      <c r="D39" s="19">
        <v>36</v>
      </c>
      <c r="E39" s="19" t="s">
        <v>14</v>
      </c>
      <c r="F39" s="20">
        <v>54</v>
      </c>
      <c r="G39" s="19" t="s">
        <v>0</v>
      </c>
      <c r="H39" s="19">
        <v>0</v>
      </c>
      <c r="I39" s="20">
        <f t="shared" si="0"/>
        <v>54</v>
      </c>
      <c r="J39" s="20">
        <v>0</v>
      </c>
      <c r="K39" s="20">
        <f t="shared" si="1"/>
        <v>0</v>
      </c>
    </row>
    <row r="40" spans="1:11" x14ac:dyDescent="0.2">
      <c r="A40" s="28">
        <v>10</v>
      </c>
      <c r="B40" s="17" t="s">
        <v>86</v>
      </c>
      <c r="C40" s="18" t="s">
        <v>87</v>
      </c>
      <c r="D40" s="19" t="s">
        <v>12</v>
      </c>
      <c r="E40" s="19">
        <v>35</v>
      </c>
      <c r="F40" s="20">
        <v>795</v>
      </c>
      <c r="G40" s="19" t="s">
        <v>0</v>
      </c>
      <c r="H40" s="19">
        <v>3</v>
      </c>
      <c r="I40" s="20">
        <f t="shared" si="0"/>
        <v>795</v>
      </c>
      <c r="J40" s="20">
        <v>0</v>
      </c>
      <c r="K40" s="20">
        <f t="shared" si="1"/>
        <v>2385</v>
      </c>
    </row>
    <row r="41" spans="1:11" ht="24" x14ac:dyDescent="0.2">
      <c r="A41" s="29" t="s">
        <v>91</v>
      </c>
      <c r="B41" s="21" t="s">
        <v>89</v>
      </c>
      <c r="C41" s="18" t="s">
        <v>90</v>
      </c>
      <c r="D41" s="19">
        <v>36</v>
      </c>
      <c r="E41" s="19" t="s">
        <v>14</v>
      </c>
      <c r="F41" s="20">
        <v>75</v>
      </c>
      <c r="G41" s="19" t="s">
        <v>0</v>
      </c>
      <c r="H41" s="19">
        <v>3</v>
      </c>
      <c r="I41" s="20">
        <f t="shared" si="0"/>
        <v>75</v>
      </c>
      <c r="J41" s="20">
        <v>0</v>
      </c>
      <c r="K41" s="20">
        <f t="shared" si="1"/>
        <v>225</v>
      </c>
    </row>
    <row r="42" spans="1:11" x14ac:dyDescent="0.2">
      <c r="A42" s="28">
        <v>11</v>
      </c>
      <c r="B42" s="17" t="s">
        <v>144</v>
      </c>
      <c r="C42" s="18" t="s">
        <v>145</v>
      </c>
      <c r="D42" s="19" t="s">
        <v>12</v>
      </c>
      <c r="E42" s="19" t="s">
        <v>14</v>
      </c>
      <c r="F42" s="20">
        <v>520</v>
      </c>
      <c r="G42" s="19" t="s">
        <v>0</v>
      </c>
      <c r="H42" s="19">
        <v>2</v>
      </c>
      <c r="I42" s="20">
        <f t="shared" si="0"/>
        <v>520</v>
      </c>
      <c r="J42" s="20">
        <v>0</v>
      </c>
      <c r="K42" s="20">
        <f t="shared" si="1"/>
        <v>1040</v>
      </c>
    </row>
    <row r="43" spans="1:11" ht="24" x14ac:dyDescent="0.2">
      <c r="A43" s="29" t="s">
        <v>114</v>
      </c>
      <c r="B43" s="21" t="s">
        <v>115</v>
      </c>
      <c r="C43" s="18" t="s">
        <v>116</v>
      </c>
      <c r="D43" s="19">
        <v>36</v>
      </c>
      <c r="E43" s="19" t="s">
        <v>14</v>
      </c>
      <c r="F43" s="20">
        <v>76.41</v>
      </c>
      <c r="G43" s="19" t="s">
        <v>0</v>
      </c>
      <c r="H43" s="19">
        <v>0</v>
      </c>
      <c r="I43" s="20">
        <f t="shared" si="0"/>
        <v>76.41</v>
      </c>
      <c r="J43" s="20">
        <v>0</v>
      </c>
      <c r="K43" s="20">
        <f t="shared" si="1"/>
        <v>0</v>
      </c>
    </row>
    <row r="44" spans="1:11" x14ac:dyDescent="0.2">
      <c r="A44" s="28">
        <v>12</v>
      </c>
      <c r="B44" s="17" t="s">
        <v>142</v>
      </c>
      <c r="C44" s="18" t="s">
        <v>143</v>
      </c>
      <c r="D44" s="19" t="s">
        <v>12</v>
      </c>
      <c r="E44" s="19" t="s">
        <v>14</v>
      </c>
      <c r="F44" s="20">
        <v>520</v>
      </c>
      <c r="G44" s="19" t="s">
        <v>0</v>
      </c>
      <c r="H44" s="19">
        <v>6</v>
      </c>
      <c r="I44" s="20">
        <f t="shared" si="0"/>
        <v>520</v>
      </c>
      <c r="J44" s="20">
        <v>0</v>
      </c>
      <c r="K44" s="20">
        <f t="shared" si="1"/>
        <v>3120</v>
      </c>
    </row>
    <row r="45" spans="1:11" ht="24" x14ac:dyDescent="0.2">
      <c r="A45" s="29" t="s">
        <v>117</v>
      </c>
      <c r="B45" s="21" t="s">
        <v>92</v>
      </c>
      <c r="C45" s="18" t="s">
        <v>93</v>
      </c>
      <c r="D45" s="19">
        <v>36</v>
      </c>
      <c r="E45" s="19" t="s">
        <v>14</v>
      </c>
      <c r="F45" s="20">
        <v>76.41</v>
      </c>
      <c r="G45" s="19" t="s">
        <v>0</v>
      </c>
      <c r="H45" s="19">
        <v>0</v>
      </c>
      <c r="I45" s="20">
        <f t="shared" si="0"/>
        <v>76.41</v>
      </c>
      <c r="J45" s="20">
        <v>0</v>
      </c>
      <c r="K45" s="20">
        <f t="shared" si="1"/>
        <v>0</v>
      </c>
    </row>
    <row r="46" spans="1:11" ht="13.5" thickBot="1" x14ac:dyDescent="0.25">
      <c r="A46" s="2" t="s">
        <v>0</v>
      </c>
      <c r="B46" s="2" t="s">
        <v>0</v>
      </c>
      <c r="C46" s="2" t="s">
        <v>0</v>
      </c>
      <c r="D46" s="2" t="s">
        <v>0</v>
      </c>
      <c r="E46" s="2" t="s">
        <v>0</v>
      </c>
      <c r="F46" s="2" t="s">
        <v>0</v>
      </c>
      <c r="G46" s="2" t="s">
        <v>0</v>
      </c>
      <c r="H46" s="2" t="s">
        <v>0</v>
      </c>
      <c r="I46" s="2" t="s">
        <v>0</v>
      </c>
      <c r="J46" s="2" t="s">
        <v>0</v>
      </c>
      <c r="K46" s="2" t="s">
        <v>0</v>
      </c>
    </row>
    <row r="48" spans="1:11" x14ac:dyDescent="0.2">
      <c r="A48" s="253" t="s">
        <v>352</v>
      </c>
      <c r="B48" s="250" t="s">
        <v>0</v>
      </c>
      <c r="C48" s="249"/>
      <c r="D48" s="249"/>
      <c r="I48" s="24" t="s">
        <v>94</v>
      </c>
      <c r="K48" s="30">
        <f>(K3+K5+K6+K7+K8+K9+K10+K11+K13+K15+K17+K19+K21+K22+K23+K24+K25+K26+K27+K28+K29+K30+K31+K32+K34+K35+K37+K38+K40+K42+K44)</f>
        <v>95035</v>
      </c>
    </row>
    <row r="49" spans="1:11" x14ac:dyDescent="0.2">
      <c r="A49" s="250" t="s">
        <v>98</v>
      </c>
      <c r="B49" s="250" t="s">
        <v>0</v>
      </c>
      <c r="C49" s="249"/>
      <c r="D49" s="249"/>
      <c r="I49" s="24" t="s">
        <v>95</v>
      </c>
      <c r="K49" s="30">
        <f>(K4+K33+K36+K39+K41+K43+K45)</f>
        <v>4302</v>
      </c>
    </row>
    <row r="50" spans="1:11" x14ac:dyDescent="0.2">
      <c r="I50" s="24" t="s">
        <v>96</v>
      </c>
      <c r="K50" s="30">
        <f>(K12+K14+K16+K18+K20)</f>
        <v>16250</v>
      </c>
    </row>
    <row r="51" spans="1:11" x14ac:dyDescent="0.2">
      <c r="I51" s="24" t="s">
        <v>97</v>
      </c>
      <c r="K51" s="31">
        <f>(K49+K48+K50)</f>
        <v>115587</v>
      </c>
    </row>
    <row r="52" spans="1:11" x14ac:dyDescent="0.2">
      <c r="A52" s="250" t="s">
        <v>99</v>
      </c>
      <c r="B52" s="249"/>
      <c r="C52" s="249"/>
      <c r="D52" s="249"/>
    </row>
    <row r="53" spans="1:11" ht="21.95" customHeight="1" x14ac:dyDescent="0.2">
      <c r="A53" s="248" t="s">
        <v>0</v>
      </c>
      <c r="B53" s="249"/>
      <c r="C53" s="249"/>
      <c r="D53" s="249"/>
      <c r="E53" s="249"/>
      <c r="F53" s="249"/>
      <c r="G53" s="249"/>
      <c r="I53" s="250" t="s">
        <v>100</v>
      </c>
      <c r="J53" s="249"/>
      <c r="K53" s="1" t="s">
        <v>0</v>
      </c>
    </row>
    <row r="54" spans="1:11" x14ac:dyDescent="0.2">
      <c r="A54" s="249"/>
      <c r="B54" s="249"/>
      <c r="C54" s="249"/>
      <c r="D54" s="249"/>
      <c r="E54" s="249"/>
      <c r="F54" s="249"/>
      <c r="G54" s="249"/>
      <c r="K54" s="32"/>
    </row>
    <row r="55" spans="1:11" ht="13.5" thickBot="1" x14ac:dyDescent="0.25">
      <c r="A55" s="2" t="s">
        <v>0</v>
      </c>
      <c r="B55" s="2" t="s">
        <v>0</v>
      </c>
      <c r="C55" s="2" t="s">
        <v>0</v>
      </c>
      <c r="D55" s="2" t="s">
        <v>0</v>
      </c>
      <c r="E55" s="2" t="s">
        <v>0</v>
      </c>
      <c r="F55" s="2" t="s">
        <v>0</v>
      </c>
      <c r="G55" s="2" t="s">
        <v>0</v>
      </c>
      <c r="H55" s="2" t="s">
        <v>0</v>
      </c>
      <c r="I55" s="2" t="s">
        <v>0</v>
      </c>
      <c r="J55" s="2" t="s">
        <v>0</v>
      </c>
      <c r="K55" s="2" t="s">
        <v>0</v>
      </c>
    </row>
    <row r="56" spans="1:11" ht="12.75" customHeight="1" x14ac:dyDescent="0.2">
      <c r="A56" s="251" t="s">
        <v>101</v>
      </c>
      <c r="B56" s="249"/>
      <c r="C56" s="249"/>
      <c r="D56" s="249"/>
      <c r="E56" s="249"/>
      <c r="F56" s="249"/>
      <c r="G56" s="249"/>
      <c r="H56" s="249"/>
      <c r="I56" s="249"/>
      <c r="J56" s="249"/>
      <c r="K56" s="249"/>
    </row>
    <row r="57" spans="1:11" ht="12.75" customHeight="1" x14ac:dyDescent="0.2">
      <c r="A57" s="249"/>
      <c r="B57" s="249"/>
      <c r="C57" s="249"/>
      <c r="D57" s="249"/>
      <c r="E57" s="249"/>
      <c r="F57" s="249"/>
      <c r="G57" s="249"/>
      <c r="H57" s="249"/>
      <c r="I57" s="249"/>
      <c r="J57" s="249"/>
      <c r="K57" s="249"/>
    </row>
    <row r="58" spans="1:11" x14ac:dyDescent="0.2">
      <c r="A58" s="249"/>
      <c r="B58" s="249"/>
      <c r="C58" s="249"/>
      <c r="D58" s="249"/>
      <c r="E58" s="249"/>
      <c r="F58" s="249"/>
      <c r="G58" s="249"/>
      <c r="H58" s="249"/>
      <c r="I58" s="249"/>
      <c r="J58" s="249"/>
      <c r="K58" s="249"/>
    </row>
  </sheetData>
  <mergeCells count="7">
    <mergeCell ref="A1:K1"/>
    <mergeCell ref="A56:K58"/>
    <mergeCell ref="A48:D48"/>
    <mergeCell ref="A49:D49"/>
    <mergeCell ref="A52:D52"/>
    <mergeCell ref="A53:G54"/>
    <mergeCell ref="I53:J53"/>
  </mergeCells>
  <pageMargins left="0.25" right="0.25" top="0.5" bottom="0.75" header="0.3" footer="0.3"/>
  <pageSetup scale="82" fitToHeight="0" orientation="landscape" r:id="rId1"/>
  <headerFooter>
    <oddFooter>&amp;CPage &amp;P of &amp;N
&amp;R&amp;D  &amp;T
&amp;Z&amp;F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pane xSplit="3" ySplit="1" topLeftCell="D47" activePane="bottomRight" state="frozen"/>
      <selection pane="topRight" activeCell="D1" sqref="D1"/>
      <selection pane="bottomLeft" activeCell="A2" sqref="A2"/>
      <selection pane="bottomRight" activeCell="B70" sqref="B70"/>
    </sheetView>
  </sheetViews>
  <sheetFormatPr defaultColWidth="14.85546875" defaultRowHeight="12.75" x14ac:dyDescent="0.2"/>
  <cols>
    <col min="1" max="1" width="13.7109375" style="23" customWidth="1"/>
    <col min="2" max="2" width="23.42578125" style="23" customWidth="1"/>
    <col min="3" max="3" width="31.28515625" style="23" customWidth="1"/>
    <col min="4" max="4" width="16.42578125" style="23" customWidth="1"/>
    <col min="5" max="5" width="7.85546875" style="23" customWidth="1"/>
    <col min="6" max="6" width="18.42578125" style="23" customWidth="1"/>
    <col min="7" max="8" width="9.7109375" style="23" customWidth="1"/>
    <col min="9" max="9" width="13.7109375" style="23" customWidth="1"/>
    <col min="10" max="10" width="7" style="23" customWidth="1"/>
    <col min="11" max="11" width="13.7109375" style="23" customWidth="1"/>
    <col min="12" max="16384" width="14.85546875" style="23"/>
  </cols>
  <sheetData>
    <row r="1" spans="1:11" ht="42" customHeight="1" x14ac:dyDescent="0.35">
      <c r="A1" s="247" t="s">
        <v>350</v>
      </c>
      <c r="B1" s="247"/>
      <c r="C1" s="247"/>
      <c r="D1" s="247"/>
      <c r="E1" s="247"/>
      <c r="F1" s="247"/>
      <c r="G1" s="247"/>
      <c r="H1" s="247"/>
      <c r="I1" s="247"/>
      <c r="J1" s="247"/>
      <c r="K1" s="247"/>
    </row>
    <row r="2" spans="1:11" ht="48" x14ac:dyDescent="0.2">
      <c r="A2" s="25" t="s">
        <v>1</v>
      </c>
      <c r="B2" s="25" t="s">
        <v>2</v>
      </c>
      <c r="C2" s="25" t="s">
        <v>3</v>
      </c>
      <c r="D2" s="26" t="s">
        <v>4</v>
      </c>
      <c r="E2" s="26" t="s">
        <v>5</v>
      </c>
      <c r="F2" s="27" t="s">
        <v>6</v>
      </c>
      <c r="G2" s="26" t="s">
        <v>7</v>
      </c>
      <c r="H2" s="26" t="s">
        <v>8</v>
      </c>
      <c r="I2" s="27" t="s">
        <v>9</v>
      </c>
      <c r="J2" s="27" t="s">
        <v>10</v>
      </c>
      <c r="K2" s="27" t="s">
        <v>11</v>
      </c>
    </row>
    <row r="3" spans="1:11" ht="24" x14ac:dyDescent="0.2">
      <c r="A3" s="28">
        <v>1</v>
      </c>
      <c r="B3" s="17" t="s">
        <v>102</v>
      </c>
      <c r="C3" s="18" t="s">
        <v>103</v>
      </c>
      <c r="D3" s="19" t="s">
        <v>12</v>
      </c>
      <c r="E3" s="19">
        <v>31</v>
      </c>
      <c r="F3" s="20">
        <v>16400</v>
      </c>
      <c r="G3" s="19" t="s">
        <v>0</v>
      </c>
      <c r="H3" s="19">
        <v>1</v>
      </c>
      <c r="I3" s="20">
        <f t="shared" ref="I3:I46" si="0">ROUND(F3-((F3*J3)/100),2)</f>
        <v>16400</v>
      </c>
      <c r="J3" s="20">
        <v>0</v>
      </c>
      <c r="K3" s="20">
        <f t="shared" ref="K3:K46" si="1">ROUND((H3*I3),2)</f>
        <v>16400</v>
      </c>
    </row>
    <row r="4" spans="1:11" ht="24" x14ac:dyDescent="0.2">
      <c r="A4" s="29" t="s">
        <v>13</v>
      </c>
      <c r="B4" s="21" t="s">
        <v>104</v>
      </c>
      <c r="C4" s="18" t="s">
        <v>105</v>
      </c>
      <c r="D4" s="19">
        <v>36</v>
      </c>
      <c r="E4" s="19" t="s">
        <v>14</v>
      </c>
      <c r="F4" s="20">
        <v>3813</v>
      </c>
      <c r="G4" s="19" t="s">
        <v>0</v>
      </c>
      <c r="H4" s="19">
        <v>1</v>
      </c>
      <c r="I4" s="20">
        <f t="shared" si="0"/>
        <v>3813</v>
      </c>
      <c r="J4" s="20">
        <v>0</v>
      </c>
      <c r="K4" s="20">
        <f t="shared" si="1"/>
        <v>3813</v>
      </c>
    </row>
    <row r="5" spans="1:11" ht="24" x14ac:dyDescent="0.2">
      <c r="A5" s="29">
        <v>1.1000000000000001</v>
      </c>
      <c r="B5" s="21" t="s">
        <v>15</v>
      </c>
      <c r="C5" s="18" t="s">
        <v>16</v>
      </c>
      <c r="D5" s="19" t="s">
        <v>12</v>
      </c>
      <c r="E5" s="19">
        <v>21</v>
      </c>
      <c r="F5" s="20">
        <v>0</v>
      </c>
      <c r="G5" s="19" t="s">
        <v>0</v>
      </c>
      <c r="H5" s="19">
        <v>1</v>
      </c>
      <c r="I5" s="20">
        <f t="shared" si="0"/>
        <v>0</v>
      </c>
      <c r="J5" s="20">
        <v>0</v>
      </c>
      <c r="K5" s="20">
        <f t="shared" si="1"/>
        <v>0</v>
      </c>
    </row>
    <row r="6" spans="1:11" ht="24" x14ac:dyDescent="0.2">
      <c r="A6" s="29">
        <v>1.2</v>
      </c>
      <c r="B6" s="21" t="s">
        <v>17</v>
      </c>
      <c r="C6" s="18" t="s">
        <v>18</v>
      </c>
      <c r="D6" s="19" t="s">
        <v>12</v>
      </c>
      <c r="E6" s="19">
        <v>21</v>
      </c>
      <c r="F6" s="20">
        <v>0</v>
      </c>
      <c r="G6" s="19" t="s">
        <v>0</v>
      </c>
      <c r="H6" s="19">
        <v>4</v>
      </c>
      <c r="I6" s="20">
        <f t="shared" si="0"/>
        <v>0</v>
      </c>
      <c r="J6" s="20">
        <v>0</v>
      </c>
      <c r="K6" s="20">
        <f t="shared" si="1"/>
        <v>0</v>
      </c>
    </row>
    <row r="7" spans="1:11" ht="24" x14ac:dyDescent="0.2">
      <c r="A7" s="29">
        <v>1.3</v>
      </c>
      <c r="B7" s="21" t="s">
        <v>19</v>
      </c>
      <c r="C7" s="18" t="s">
        <v>20</v>
      </c>
      <c r="D7" s="19" t="s">
        <v>12</v>
      </c>
      <c r="E7" s="19">
        <v>21</v>
      </c>
      <c r="F7" s="20">
        <v>0</v>
      </c>
      <c r="G7" s="19" t="s">
        <v>0</v>
      </c>
      <c r="H7" s="19">
        <v>4</v>
      </c>
      <c r="I7" s="20">
        <f t="shared" si="0"/>
        <v>0</v>
      </c>
      <c r="J7" s="20">
        <v>0</v>
      </c>
      <c r="K7" s="20">
        <f t="shared" si="1"/>
        <v>0</v>
      </c>
    </row>
    <row r="8" spans="1:11" x14ac:dyDescent="0.2">
      <c r="A8" s="29">
        <v>1.4</v>
      </c>
      <c r="B8" s="21" t="s">
        <v>21</v>
      </c>
      <c r="C8" s="18" t="s">
        <v>22</v>
      </c>
      <c r="D8" s="19" t="s">
        <v>12</v>
      </c>
      <c r="E8" s="19">
        <v>21</v>
      </c>
      <c r="F8" s="20">
        <v>0</v>
      </c>
      <c r="G8" s="19" t="s">
        <v>0</v>
      </c>
      <c r="H8" s="19">
        <v>1</v>
      </c>
      <c r="I8" s="20">
        <f t="shared" si="0"/>
        <v>0</v>
      </c>
      <c r="J8" s="20">
        <v>0</v>
      </c>
      <c r="K8" s="20">
        <f t="shared" si="1"/>
        <v>0</v>
      </c>
    </row>
    <row r="9" spans="1:11" ht="24" x14ac:dyDescent="0.2">
      <c r="A9" s="29">
        <v>1.5</v>
      </c>
      <c r="B9" s="21" t="s">
        <v>23</v>
      </c>
      <c r="C9" s="18" t="s">
        <v>24</v>
      </c>
      <c r="D9" s="19" t="s">
        <v>12</v>
      </c>
      <c r="E9" s="19">
        <v>28</v>
      </c>
      <c r="F9" s="20">
        <v>2040</v>
      </c>
      <c r="G9" s="19" t="s">
        <v>0</v>
      </c>
      <c r="H9" s="19">
        <v>4</v>
      </c>
      <c r="I9" s="20">
        <f t="shared" si="0"/>
        <v>2040</v>
      </c>
      <c r="J9" s="20">
        <v>0</v>
      </c>
      <c r="K9" s="20">
        <f t="shared" si="1"/>
        <v>8160</v>
      </c>
    </row>
    <row r="10" spans="1:11" ht="24" x14ac:dyDescent="0.2">
      <c r="A10" s="29">
        <v>1.6</v>
      </c>
      <c r="B10" s="21" t="s">
        <v>146</v>
      </c>
      <c r="C10" s="18" t="s">
        <v>147</v>
      </c>
      <c r="D10" s="19" t="s">
        <v>12</v>
      </c>
      <c r="E10" s="19">
        <v>8</v>
      </c>
      <c r="F10" s="20">
        <v>0</v>
      </c>
      <c r="G10" s="19" t="s">
        <v>0</v>
      </c>
      <c r="H10" s="19">
        <v>4</v>
      </c>
      <c r="I10" s="20">
        <f t="shared" si="0"/>
        <v>0</v>
      </c>
      <c r="J10" s="20">
        <v>0</v>
      </c>
      <c r="K10" s="20">
        <f t="shared" si="1"/>
        <v>0</v>
      </c>
    </row>
    <row r="11" spans="1:11" x14ac:dyDescent="0.2">
      <c r="A11" s="29">
        <v>1.7</v>
      </c>
      <c r="B11" s="21" t="s">
        <v>25</v>
      </c>
      <c r="C11" s="18" t="s">
        <v>26</v>
      </c>
      <c r="D11" s="19" t="s">
        <v>12</v>
      </c>
      <c r="E11" s="19">
        <v>21</v>
      </c>
      <c r="F11" s="20">
        <v>0</v>
      </c>
      <c r="G11" s="19" t="s">
        <v>0</v>
      </c>
      <c r="H11" s="19">
        <v>1</v>
      </c>
      <c r="I11" s="20">
        <f t="shared" si="0"/>
        <v>0</v>
      </c>
      <c r="J11" s="20">
        <v>0</v>
      </c>
      <c r="K11" s="20">
        <f t="shared" si="1"/>
        <v>0</v>
      </c>
    </row>
    <row r="12" spans="1:11" ht="24" x14ac:dyDescent="0.2">
      <c r="A12" s="29" t="s">
        <v>27</v>
      </c>
      <c r="B12" s="21" t="s">
        <v>28</v>
      </c>
      <c r="C12" s="18" t="s">
        <v>29</v>
      </c>
      <c r="D12" s="19">
        <v>36</v>
      </c>
      <c r="E12" s="19" t="s">
        <v>14</v>
      </c>
      <c r="F12" s="20">
        <v>16250</v>
      </c>
      <c r="G12" s="19" t="s">
        <v>0</v>
      </c>
      <c r="H12" s="19">
        <v>1</v>
      </c>
      <c r="I12" s="20">
        <f t="shared" si="0"/>
        <v>16250</v>
      </c>
      <c r="J12" s="20">
        <v>0</v>
      </c>
      <c r="K12" s="20">
        <f t="shared" si="1"/>
        <v>16250</v>
      </c>
    </row>
    <row r="13" spans="1:11" ht="24" x14ac:dyDescent="0.2">
      <c r="A13" s="29">
        <v>1.8</v>
      </c>
      <c r="B13" s="21" t="s">
        <v>30</v>
      </c>
      <c r="C13" s="18" t="s">
        <v>31</v>
      </c>
      <c r="D13" s="19" t="s">
        <v>12</v>
      </c>
      <c r="E13" s="19">
        <v>21</v>
      </c>
      <c r="F13" s="20">
        <v>0</v>
      </c>
      <c r="G13" s="19" t="s">
        <v>0</v>
      </c>
      <c r="H13" s="19">
        <v>1</v>
      </c>
      <c r="I13" s="20">
        <f t="shared" si="0"/>
        <v>0</v>
      </c>
      <c r="J13" s="20">
        <v>0</v>
      </c>
      <c r="K13" s="20">
        <f t="shared" si="1"/>
        <v>0</v>
      </c>
    </row>
    <row r="14" spans="1:11" x14ac:dyDescent="0.2">
      <c r="A14" s="29" t="s">
        <v>32</v>
      </c>
      <c r="B14" s="21" t="s">
        <v>33</v>
      </c>
      <c r="C14" s="18" t="s">
        <v>34</v>
      </c>
      <c r="D14" s="19">
        <v>36</v>
      </c>
      <c r="E14" s="19" t="s">
        <v>14</v>
      </c>
      <c r="F14" s="20">
        <v>0</v>
      </c>
      <c r="G14" s="19" t="s">
        <v>0</v>
      </c>
      <c r="H14" s="19">
        <v>1</v>
      </c>
      <c r="I14" s="20">
        <f t="shared" si="0"/>
        <v>0</v>
      </c>
      <c r="J14" s="20">
        <v>0</v>
      </c>
      <c r="K14" s="20">
        <f t="shared" si="1"/>
        <v>0</v>
      </c>
    </row>
    <row r="15" spans="1:11" ht="24" x14ac:dyDescent="0.2">
      <c r="A15" s="29">
        <v>1.9</v>
      </c>
      <c r="B15" s="21" t="s">
        <v>35</v>
      </c>
      <c r="C15" s="18" t="s">
        <v>36</v>
      </c>
      <c r="D15" s="19" t="s">
        <v>12</v>
      </c>
      <c r="E15" s="19">
        <v>21</v>
      </c>
      <c r="F15" s="20">
        <v>0</v>
      </c>
      <c r="G15" s="19" t="s">
        <v>0</v>
      </c>
      <c r="H15" s="19">
        <v>100</v>
      </c>
      <c r="I15" s="20">
        <f t="shared" si="0"/>
        <v>0</v>
      </c>
      <c r="J15" s="20">
        <v>0</v>
      </c>
      <c r="K15" s="20">
        <f t="shared" si="1"/>
        <v>0</v>
      </c>
    </row>
    <row r="16" spans="1:11" ht="24" x14ac:dyDescent="0.2">
      <c r="A16" s="29" t="s">
        <v>37</v>
      </c>
      <c r="B16" s="21" t="s">
        <v>38</v>
      </c>
      <c r="C16" s="18" t="s">
        <v>39</v>
      </c>
      <c r="D16" s="19">
        <v>36</v>
      </c>
      <c r="E16" s="19" t="s">
        <v>14</v>
      </c>
      <c r="F16" s="20">
        <v>0</v>
      </c>
      <c r="G16" s="19" t="s">
        <v>0</v>
      </c>
      <c r="H16" s="19">
        <v>100</v>
      </c>
      <c r="I16" s="20">
        <f t="shared" si="0"/>
        <v>0</v>
      </c>
      <c r="J16" s="20">
        <v>0</v>
      </c>
      <c r="K16" s="20">
        <f t="shared" si="1"/>
        <v>0</v>
      </c>
    </row>
    <row r="17" spans="1:11" x14ac:dyDescent="0.2">
      <c r="A17" s="29">
        <v>1.1000000000000001</v>
      </c>
      <c r="B17" s="21" t="s">
        <v>40</v>
      </c>
      <c r="C17" s="18" t="s">
        <v>41</v>
      </c>
      <c r="D17" s="19" t="s">
        <v>12</v>
      </c>
      <c r="E17" s="19">
        <v>21</v>
      </c>
      <c r="F17" s="20">
        <v>0</v>
      </c>
      <c r="G17" s="19" t="s">
        <v>0</v>
      </c>
      <c r="H17" s="19">
        <v>100</v>
      </c>
      <c r="I17" s="20">
        <f t="shared" si="0"/>
        <v>0</v>
      </c>
      <c r="J17" s="20">
        <v>0</v>
      </c>
      <c r="K17" s="20">
        <f t="shared" si="1"/>
        <v>0</v>
      </c>
    </row>
    <row r="18" spans="1:11" ht="24" x14ac:dyDescent="0.2">
      <c r="A18" s="29" t="s">
        <v>42</v>
      </c>
      <c r="B18" s="21" t="s">
        <v>43</v>
      </c>
      <c r="C18" s="18" t="s">
        <v>44</v>
      </c>
      <c r="D18" s="19">
        <v>36</v>
      </c>
      <c r="E18" s="19" t="s">
        <v>14</v>
      </c>
      <c r="F18" s="20">
        <v>0</v>
      </c>
      <c r="G18" s="19" t="s">
        <v>0</v>
      </c>
      <c r="H18" s="19">
        <v>100</v>
      </c>
      <c r="I18" s="20">
        <f t="shared" si="0"/>
        <v>0</v>
      </c>
      <c r="J18" s="20">
        <v>0</v>
      </c>
      <c r="K18" s="20">
        <f t="shared" si="1"/>
        <v>0</v>
      </c>
    </row>
    <row r="19" spans="1:11" x14ac:dyDescent="0.2">
      <c r="A19" s="29">
        <v>1.1100000000000001</v>
      </c>
      <c r="B19" s="21" t="s">
        <v>45</v>
      </c>
      <c r="C19" s="18" t="s">
        <v>46</v>
      </c>
      <c r="D19" s="19" t="s">
        <v>12</v>
      </c>
      <c r="E19" s="19">
        <v>21</v>
      </c>
      <c r="F19" s="20">
        <v>0</v>
      </c>
      <c r="G19" s="19" t="s">
        <v>0</v>
      </c>
      <c r="H19" s="19">
        <v>100</v>
      </c>
      <c r="I19" s="20">
        <f t="shared" si="0"/>
        <v>0</v>
      </c>
      <c r="J19" s="20">
        <v>0</v>
      </c>
      <c r="K19" s="20">
        <f t="shared" si="1"/>
        <v>0</v>
      </c>
    </row>
    <row r="20" spans="1:11" x14ac:dyDescent="0.2">
      <c r="A20" s="29" t="s">
        <v>47</v>
      </c>
      <c r="B20" s="21" t="s">
        <v>48</v>
      </c>
      <c r="C20" s="18" t="s">
        <v>49</v>
      </c>
      <c r="D20" s="19">
        <v>36</v>
      </c>
      <c r="E20" s="19" t="s">
        <v>14</v>
      </c>
      <c r="F20" s="20">
        <v>0</v>
      </c>
      <c r="G20" s="19" t="s">
        <v>0</v>
      </c>
      <c r="H20" s="19">
        <v>100</v>
      </c>
      <c r="I20" s="20">
        <f t="shared" si="0"/>
        <v>0</v>
      </c>
      <c r="J20" s="20">
        <v>0</v>
      </c>
      <c r="K20" s="20">
        <f t="shared" si="1"/>
        <v>0</v>
      </c>
    </row>
    <row r="21" spans="1:11" ht="24" x14ac:dyDescent="0.2">
      <c r="A21" s="29">
        <v>1.1200000000000001</v>
      </c>
      <c r="B21" s="21" t="s">
        <v>50</v>
      </c>
      <c r="C21" s="18" t="s">
        <v>51</v>
      </c>
      <c r="D21" s="19" t="s">
        <v>12</v>
      </c>
      <c r="E21" s="19">
        <v>21</v>
      </c>
      <c r="F21" s="20">
        <v>5100</v>
      </c>
      <c r="G21" s="19" t="s">
        <v>0</v>
      </c>
      <c r="H21" s="19">
        <v>1</v>
      </c>
      <c r="I21" s="20">
        <f t="shared" si="0"/>
        <v>5100</v>
      </c>
      <c r="J21" s="20">
        <v>0</v>
      </c>
      <c r="K21" s="20">
        <f t="shared" si="1"/>
        <v>5100</v>
      </c>
    </row>
    <row r="22" spans="1:11" ht="24" x14ac:dyDescent="0.2">
      <c r="A22" s="29">
        <v>1.1299999999999999</v>
      </c>
      <c r="B22" s="21" t="s">
        <v>52</v>
      </c>
      <c r="C22" s="18" t="s">
        <v>53</v>
      </c>
      <c r="D22" s="19" t="s">
        <v>12</v>
      </c>
      <c r="E22" s="19">
        <v>35</v>
      </c>
      <c r="F22" s="20">
        <v>0</v>
      </c>
      <c r="G22" s="19" t="s">
        <v>0</v>
      </c>
      <c r="H22" s="19">
        <v>1</v>
      </c>
      <c r="I22" s="20">
        <f t="shared" si="0"/>
        <v>0</v>
      </c>
      <c r="J22" s="20">
        <v>0</v>
      </c>
      <c r="K22" s="20">
        <f t="shared" si="1"/>
        <v>0</v>
      </c>
    </row>
    <row r="23" spans="1:11" ht="24" x14ac:dyDescent="0.2">
      <c r="A23" s="29">
        <v>1.1399999999999999</v>
      </c>
      <c r="B23" s="21" t="s">
        <v>54</v>
      </c>
      <c r="C23" s="18" t="s">
        <v>55</v>
      </c>
      <c r="D23" s="19" t="s">
        <v>12</v>
      </c>
      <c r="E23" s="19">
        <v>21</v>
      </c>
      <c r="F23" s="20">
        <v>2040</v>
      </c>
      <c r="G23" s="19" t="s">
        <v>0</v>
      </c>
      <c r="H23" s="19">
        <v>1</v>
      </c>
      <c r="I23" s="20">
        <f t="shared" si="0"/>
        <v>2040</v>
      </c>
      <c r="J23" s="20">
        <v>0</v>
      </c>
      <c r="K23" s="20">
        <f t="shared" si="1"/>
        <v>2040</v>
      </c>
    </row>
    <row r="24" spans="1:11" ht="24" x14ac:dyDescent="0.2">
      <c r="A24" s="29">
        <v>1.1499999999999999</v>
      </c>
      <c r="B24" s="21" t="s">
        <v>56</v>
      </c>
      <c r="C24" s="18" t="s">
        <v>57</v>
      </c>
      <c r="D24" s="19" t="s">
        <v>12</v>
      </c>
      <c r="E24" s="19">
        <v>21</v>
      </c>
      <c r="F24" s="20">
        <v>0</v>
      </c>
      <c r="G24" s="19" t="s">
        <v>0</v>
      </c>
      <c r="H24" s="19">
        <v>1</v>
      </c>
      <c r="I24" s="20">
        <f t="shared" si="0"/>
        <v>0</v>
      </c>
      <c r="J24" s="20">
        <v>0</v>
      </c>
      <c r="K24" s="20">
        <f t="shared" si="1"/>
        <v>0</v>
      </c>
    </row>
    <row r="25" spans="1:11" ht="24" x14ac:dyDescent="0.2">
      <c r="A25" s="29">
        <v>1.1599999999999999</v>
      </c>
      <c r="B25" s="21" t="s">
        <v>58</v>
      </c>
      <c r="C25" s="18" t="s">
        <v>61</v>
      </c>
      <c r="D25" s="19" t="s">
        <v>12</v>
      </c>
      <c r="E25" s="19">
        <v>28</v>
      </c>
      <c r="F25" s="20">
        <v>0</v>
      </c>
      <c r="G25" s="19" t="s">
        <v>0</v>
      </c>
      <c r="H25" s="19">
        <v>1</v>
      </c>
      <c r="I25" s="20">
        <f t="shared" si="0"/>
        <v>0</v>
      </c>
      <c r="J25" s="20">
        <v>0</v>
      </c>
      <c r="K25" s="20">
        <f t="shared" si="1"/>
        <v>0</v>
      </c>
    </row>
    <row r="26" spans="1:11" ht="24" x14ac:dyDescent="0.2">
      <c r="A26" s="29">
        <v>1.17</v>
      </c>
      <c r="B26" s="21" t="s">
        <v>58</v>
      </c>
      <c r="C26" s="18" t="s">
        <v>61</v>
      </c>
      <c r="D26" s="19" t="s">
        <v>12</v>
      </c>
      <c r="E26" s="19">
        <v>28</v>
      </c>
      <c r="F26" s="20">
        <v>0</v>
      </c>
      <c r="G26" s="19" t="s">
        <v>0</v>
      </c>
      <c r="H26" s="19">
        <v>1</v>
      </c>
      <c r="I26" s="20">
        <f t="shared" si="0"/>
        <v>0</v>
      </c>
      <c r="J26" s="20">
        <v>0</v>
      </c>
      <c r="K26" s="20">
        <f t="shared" si="1"/>
        <v>0</v>
      </c>
    </row>
    <row r="27" spans="1:11" ht="24" x14ac:dyDescent="0.2">
      <c r="A27" s="29">
        <v>1.18</v>
      </c>
      <c r="B27" s="21" t="s">
        <v>58</v>
      </c>
      <c r="C27" s="18" t="s">
        <v>59</v>
      </c>
      <c r="D27" s="19" t="s">
        <v>12</v>
      </c>
      <c r="E27" s="19">
        <v>21</v>
      </c>
      <c r="F27" s="20">
        <v>9180</v>
      </c>
      <c r="G27" s="19" t="s">
        <v>0</v>
      </c>
      <c r="H27" s="19">
        <v>1</v>
      </c>
      <c r="I27" s="20">
        <f t="shared" si="0"/>
        <v>9180</v>
      </c>
      <c r="J27" s="20">
        <v>0</v>
      </c>
      <c r="K27" s="20">
        <f t="shared" si="1"/>
        <v>9180</v>
      </c>
    </row>
    <row r="28" spans="1:11" s="33" customFormat="1" ht="24" x14ac:dyDescent="0.2">
      <c r="A28" s="29">
        <v>1.19</v>
      </c>
      <c r="B28" s="21" t="s">
        <v>60</v>
      </c>
      <c r="C28" s="18" t="s">
        <v>61</v>
      </c>
      <c r="D28" s="19" t="s">
        <v>12</v>
      </c>
      <c r="E28" s="19">
        <v>28</v>
      </c>
      <c r="F28" s="20">
        <v>11500</v>
      </c>
      <c r="G28" s="19" t="s">
        <v>0</v>
      </c>
      <c r="H28" s="19">
        <v>1</v>
      </c>
      <c r="I28" s="20">
        <f t="shared" si="0"/>
        <v>11500</v>
      </c>
      <c r="J28" s="20">
        <v>0</v>
      </c>
      <c r="K28" s="20">
        <f t="shared" si="1"/>
        <v>11500</v>
      </c>
    </row>
    <row r="29" spans="1:11" ht="24" x14ac:dyDescent="0.2">
      <c r="A29" s="29">
        <v>1.2</v>
      </c>
      <c r="B29" s="21" t="s">
        <v>60</v>
      </c>
      <c r="C29" s="18" t="s">
        <v>61</v>
      </c>
      <c r="D29" s="19" t="s">
        <v>12</v>
      </c>
      <c r="E29" s="19">
        <v>28</v>
      </c>
      <c r="F29" s="20">
        <v>11500</v>
      </c>
      <c r="G29" s="19" t="s">
        <v>0</v>
      </c>
      <c r="H29" s="19">
        <v>1</v>
      </c>
      <c r="I29" s="20">
        <f t="shared" ref="I29" si="2">ROUND(F29-((F29*J29)/100),2)</f>
        <v>11500</v>
      </c>
      <c r="J29" s="20">
        <v>0</v>
      </c>
      <c r="K29" s="20">
        <f t="shared" ref="K29" si="3">ROUND((H29*I29),2)</f>
        <v>11500</v>
      </c>
    </row>
    <row r="30" spans="1:11" ht="24" x14ac:dyDescent="0.2">
      <c r="A30" s="28">
        <v>3</v>
      </c>
      <c r="B30" s="17" t="s">
        <v>62</v>
      </c>
      <c r="C30" s="18" t="s">
        <v>63</v>
      </c>
      <c r="D30" s="19" t="s">
        <v>12</v>
      </c>
      <c r="E30" s="19">
        <v>28</v>
      </c>
      <c r="F30" s="20">
        <v>18485</v>
      </c>
      <c r="G30" s="19" t="s">
        <v>0</v>
      </c>
      <c r="H30" s="19">
        <v>2</v>
      </c>
      <c r="I30" s="20">
        <f t="shared" si="0"/>
        <v>18485</v>
      </c>
      <c r="J30" s="20">
        <v>0</v>
      </c>
      <c r="K30" s="20">
        <f t="shared" si="1"/>
        <v>36970</v>
      </c>
    </row>
    <row r="31" spans="1:11" ht="24" x14ac:dyDescent="0.2">
      <c r="A31" s="29">
        <v>3.1</v>
      </c>
      <c r="B31" s="21" t="s">
        <v>64</v>
      </c>
      <c r="C31" s="18" t="s">
        <v>65</v>
      </c>
      <c r="D31" s="19" t="s">
        <v>12</v>
      </c>
      <c r="E31" s="19">
        <v>28</v>
      </c>
      <c r="F31" s="20">
        <v>0</v>
      </c>
      <c r="G31" s="19" t="s">
        <v>0</v>
      </c>
      <c r="H31" s="19">
        <v>20</v>
      </c>
      <c r="I31" s="20">
        <f t="shared" si="0"/>
        <v>0</v>
      </c>
      <c r="J31" s="20">
        <v>0</v>
      </c>
      <c r="K31" s="20">
        <f t="shared" si="1"/>
        <v>0</v>
      </c>
    </row>
    <row r="32" spans="1:11" ht="24" x14ac:dyDescent="0.2">
      <c r="A32" s="29">
        <v>3.2</v>
      </c>
      <c r="B32" s="21" t="s">
        <v>66</v>
      </c>
      <c r="C32" s="18" t="s">
        <v>67</v>
      </c>
      <c r="D32" s="19" t="s">
        <v>12</v>
      </c>
      <c r="E32" s="19">
        <v>28</v>
      </c>
      <c r="F32" s="20">
        <v>0</v>
      </c>
      <c r="G32" s="19" t="s">
        <v>0</v>
      </c>
      <c r="H32" s="19">
        <v>20</v>
      </c>
      <c r="I32" s="20">
        <f t="shared" si="0"/>
        <v>0</v>
      </c>
      <c r="J32" s="20">
        <v>0</v>
      </c>
      <c r="K32" s="20">
        <f t="shared" si="1"/>
        <v>0</v>
      </c>
    </row>
    <row r="33" spans="1:11" ht="24" x14ac:dyDescent="0.2">
      <c r="A33" s="29">
        <v>3.3</v>
      </c>
      <c r="B33" s="21" t="s">
        <v>68</v>
      </c>
      <c r="C33" s="18" t="s">
        <v>69</v>
      </c>
      <c r="D33" s="19" t="s">
        <v>12</v>
      </c>
      <c r="E33" s="19">
        <v>28</v>
      </c>
      <c r="F33" s="20">
        <v>0</v>
      </c>
      <c r="G33" s="19" t="s">
        <v>0</v>
      </c>
      <c r="H33" s="19">
        <v>20</v>
      </c>
      <c r="I33" s="20">
        <f t="shared" si="0"/>
        <v>0</v>
      </c>
      <c r="J33" s="20">
        <v>0</v>
      </c>
      <c r="K33" s="20">
        <f t="shared" si="1"/>
        <v>0</v>
      </c>
    </row>
    <row r="34" spans="1:11" ht="24" x14ac:dyDescent="0.2">
      <c r="A34" s="29">
        <v>3.4</v>
      </c>
      <c r="B34" s="21" t="s">
        <v>70</v>
      </c>
      <c r="C34" s="18" t="s">
        <v>71</v>
      </c>
      <c r="D34" s="19" t="s">
        <v>12</v>
      </c>
      <c r="E34" s="19">
        <v>28</v>
      </c>
      <c r="F34" s="20">
        <v>0</v>
      </c>
      <c r="G34" s="19" t="s">
        <v>0</v>
      </c>
      <c r="H34" s="19">
        <v>20</v>
      </c>
      <c r="I34" s="20">
        <f t="shared" si="0"/>
        <v>0</v>
      </c>
      <c r="J34" s="20">
        <v>0</v>
      </c>
      <c r="K34" s="20">
        <f t="shared" si="1"/>
        <v>0</v>
      </c>
    </row>
    <row r="35" spans="1:11" ht="24" x14ac:dyDescent="0.2">
      <c r="A35" s="28">
        <v>6</v>
      </c>
      <c r="B35" s="17" t="s">
        <v>72</v>
      </c>
      <c r="C35" s="18" t="s">
        <v>73</v>
      </c>
      <c r="D35" s="19" t="s">
        <v>12</v>
      </c>
      <c r="E35" s="19" t="s">
        <v>14</v>
      </c>
      <c r="F35" s="20">
        <v>153</v>
      </c>
      <c r="G35" s="19" t="s">
        <v>0</v>
      </c>
      <c r="H35" s="19">
        <v>12</v>
      </c>
      <c r="I35" s="20">
        <f t="shared" si="0"/>
        <v>153</v>
      </c>
      <c r="J35" s="20">
        <v>0</v>
      </c>
      <c r="K35" s="20">
        <f t="shared" si="1"/>
        <v>1836</v>
      </c>
    </row>
    <row r="36" spans="1:11" ht="24" x14ac:dyDescent="0.2">
      <c r="A36" s="29" t="s">
        <v>74</v>
      </c>
      <c r="B36" s="21" t="s">
        <v>75</v>
      </c>
      <c r="C36" s="18" t="s">
        <v>76</v>
      </c>
      <c r="D36" s="19">
        <v>36</v>
      </c>
      <c r="E36" s="19" t="s">
        <v>14</v>
      </c>
      <c r="F36" s="20">
        <v>30</v>
      </c>
      <c r="G36" s="19" t="s">
        <v>0</v>
      </c>
      <c r="H36" s="19">
        <v>0</v>
      </c>
      <c r="I36" s="20">
        <f t="shared" si="0"/>
        <v>30</v>
      </c>
      <c r="J36" s="20">
        <v>0</v>
      </c>
      <c r="K36" s="20">
        <f t="shared" si="1"/>
        <v>0</v>
      </c>
    </row>
    <row r="37" spans="1:11" ht="24" x14ac:dyDescent="0.2">
      <c r="A37" s="28">
        <v>7</v>
      </c>
      <c r="B37" s="17" t="s">
        <v>77</v>
      </c>
      <c r="C37" s="18" t="s">
        <v>78</v>
      </c>
      <c r="D37" s="19" t="s">
        <v>12</v>
      </c>
      <c r="E37" s="19">
        <v>28</v>
      </c>
      <c r="F37" s="20">
        <v>80</v>
      </c>
      <c r="G37" s="19" t="s">
        <v>0</v>
      </c>
      <c r="H37" s="19">
        <v>15</v>
      </c>
      <c r="I37" s="20">
        <f t="shared" si="0"/>
        <v>80</v>
      </c>
      <c r="J37" s="20">
        <v>0</v>
      </c>
      <c r="K37" s="20">
        <f t="shared" si="1"/>
        <v>1200</v>
      </c>
    </row>
    <row r="38" spans="1:11" ht="24" x14ac:dyDescent="0.2">
      <c r="A38" s="28">
        <v>8</v>
      </c>
      <c r="B38" s="17" t="s">
        <v>79</v>
      </c>
      <c r="C38" s="18" t="s">
        <v>80</v>
      </c>
      <c r="D38" s="19" t="s">
        <v>12</v>
      </c>
      <c r="E38" s="19">
        <v>56</v>
      </c>
      <c r="F38" s="20">
        <v>1595</v>
      </c>
      <c r="G38" s="19" t="s">
        <v>0</v>
      </c>
      <c r="H38" s="19">
        <v>1</v>
      </c>
      <c r="I38" s="20">
        <f t="shared" si="0"/>
        <v>1595</v>
      </c>
      <c r="J38" s="20">
        <v>0</v>
      </c>
      <c r="K38" s="20">
        <f t="shared" si="1"/>
        <v>1595</v>
      </c>
    </row>
    <row r="39" spans="1:11" ht="24" x14ac:dyDescent="0.2">
      <c r="A39" s="29" t="s">
        <v>81</v>
      </c>
      <c r="B39" s="21" t="s">
        <v>82</v>
      </c>
      <c r="C39" s="18" t="s">
        <v>83</v>
      </c>
      <c r="D39" s="19">
        <v>36</v>
      </c>
      <c r="E39" s="19" t="s">
        <v>14</v>
      </c>
      <c r="F39" s="20">
        <v>264</v>
      </c>
      <c r="G39" s="19" t="s">
        <v>0</v>
      </c>
      <c r="H39" s="19">
        <v>1</v>
      </c>
      <c r="I39" s="20">
        <f t="shared" si="0"/>
        <v>264</v>
      </c>
      <c r="J39" s="20">
        <v>0</v>
      </c>
      <c r="K39" s="20">
        <f t="shared" si="1"/>
        <v>264</v>
      </c>
    </row>
    <row r="40" spans="1:11" ht="24" x14ac:dyDescent="0.2">
      <c r="A40" s="29">
        <v>8.1</v>
      </c>
      <c r="B40" s="21" t="s">
        <v>84</v>
      </c>
      <c r="C40" s="18" t="s">
        <v>85</v>
      </c>
      <c r="D40" s="19" t="s">
        <v>12</v>
      </c>
      <c r="E40" s="19">
        <v>60</v>
      </c>
      <c r="F40" s="20">
        <v>125</v>
      </c>
      <c r="G40" s="19" t="s">
        <v>0</v>
      </c>
      <c r="H40" s="19">
        <v>1</v>
      </c>
      <c r="I40" s="20">
        <f t="shared" si="0"/>
        <v>125</v>
      </c>
      <c r="J40" s="20">
        <v>0</v>
      </c>
      <c r="K40" s="20">
        <f t="shared" si="1"/>
        <v>125</v>
      </c>
    </row>
    <row r="41" spans="1:11" ht="24" x14ac:dyDescent="0.2">
      <c r="A41" s="28">
        <v>9</v>
      </c>
      <c r="B41" s="17" t="s">
        <v>110</v>
      </c>
      <c r="C41" s="18" t="s">
        <v>111</v>
      </c>
      <c r="D41" s="19" t="s">
        <v>12</v>
      </c>
      <c r="E41" s="19" t="s">
        <v>14</v>
      </c>
      <c r="F41" s="20">
        <v>345</v>
      </c>
      <c r="G41" s="19" t="s">
        <v>0</v>
      </c>
      <c r="H41" s="19">
        <v>9</v>
      </c>
      <c r="I41" s="20">
        <f t="shared" si="0"/>
        <v>345</v>
      </c>
      <c r="J41" s="20">
        <v>0</v>
      </c>
      <c r="K41" s="20">
        <f t="shared" si="1"/>
        <v>3105</v>
      </c>
    </row>
    <row r="42" spans="1:11" ht="24" x14ac:dyDescent="0.2">
      <c r="A42" s="29" t="s">
        <v>88</v>
      </c>
      <c r="B42" s="21" t="s">
        <v>112</v>
      </c>
      <c r="C42" s="18" t="s">
        <v>113</v>
      </c>
      <c r="D42" s="19">
        <v>36</v>
      </c>
      <c r="E42" s="19" t="s">
        <v>14</v>
      </c>
      <c r="F42" s="20">
        <v>54</v>
      </c>
      <c r="G42" s="19" t="s">
        <v>0</v>
      </c>
      <c r="H42" s="19">
        <v>0</v>
      </c>
      <c r="I42" s="20">
        <f t="shared" si="0"/>
        <v>54</v>
      </c>
      <c r="J42" s="20">
        <v>0</v>
      </c>
      <c r="K42" s="20">
        <f t="shared" si="1"/>
        <v>0</v>
      </c>
    </row>
    <row r="43" spans="1:11" x14ac:dyDescent="0.2">
      <c r="A43" s="28">
        <v>10</v>
      </c>
      <c r="B43" s="17" t="s">
        <v>86</v>
      </c>
      <c r="C43" s="18" t="s">
        <v>87</v>
      </c>
      <c r="D43" s="19" t="s">
        <v>12</v>
      </c>
      <c r="E43" s="19">
        <v>35</v>
      </c>
      <c r="F43" s="20">
        <v>795</v>
      </c>
      <c r="G43" s="19" t="s">
        <v>0</v>
      </c>
      <c r="H43" s="19">
        <v>1</v>
      </c>
      <c r="I43" s="20">
        <f t="shared" si="0"/>
        <v>795</v>
      </c>
      <c r="J43" s="20">
        <v>0</v>
      </c>
      <c r="K43" s="20">
        <f t="shared" si="1"/>
        <v>795</v>
      </c>
    </row>
    <row r="44" spans="1:11" ht="24" x14ac:dyDescent="0.2">
      <c r="A44" s="29" t="s">
        <v>91</v>
      </c>
      <c r="B44" s="21" t="s">
        <v>89</v>
      </c>
      <c r="C44" s="18" t="s">
        <v>90</v>
      </c>
      <c r="D44" s="19">
        <v>36</v>
      </c>
      <c r="E44" s="19" t="s">
        <v>14</v>
      </c>
      <c r="F44" s="20">
        <v>75</v>
      </c>
      <c r="G44" s="19" t="s">
        <v>0</v>
      </c>
      <c r="H44" s="19">
        <v>1</v>
      </c>
      <c r="I44" s="20">
        <f t="shared" si="0"/>
        <v>75</v>
      </c>
      <c r="J44" s="20">
        <v>0</v>
      </c>
      <c r="K44" s="20">
        <f t="shared" si="1"/>
        <v>75</v>
      </c>
    </row>
    <row r="45" spans="1:11" x14ac:dyDescent="0.2">
      <c r="A45" s="28">
        <v>11</v>
      </c>
      <c r="B45" s="17" t="s">
        <v>142</v>
      </c>
      <c r="C45" s="18" t="s">
        <v>143</v>
      </c>
      <c r="D45" s="19" t="s">
        <v>12</v>
      </c>
      <c r="E45" s="19" t="s">
        <v>14</v>
      </c>
      <c r="F45" s="20">
        <v>520</v>
      </c>
      <c r="G45" s="19" t="s">
        <v>0</v>
      </c>
      <c r="H45" s="19">
        <v>2</v>
      </c>
      <c r="I45" s="20">
        <f t="shared" si="0"/>
        <v>520</v>
      </c>
      <c r="J45" s="20">
        <v>0</v>
      </c>
      <c r="K45" s="20">
        <f t="shared" si="1"/>
        <v>1040</v>
      </c>
    </row>
    <row r="46" spans="1:11" ht="24" x14ac:dyDescent="0.2">
      <c r="A46" s="29" t="s">
        <v>114</v>
      </c>
      <c r="B46" s="21" t="s">
        <v>92</v>
      </c>
      <c r="C46" s="18" t="s">
        <v>93</v>
      </c>
      <c r="D46" s="19">
        <v>36</v>
      </c>
      <c r="E46" s="19" t="s">
        <v>14</v>
      </c>
      <c r="F46" s="20">
        <v>76.41</v>
      </c>
      <c r="G46" s="19" t="s">
        <v>0</v>
      </c>
      <c r="H46" s="19">
        <v>0</v>
      </c>
      <c r="I46" s="20">
        <f t="shared" si="0"/>
        <v>76.41</v>
      </c>
      <c r="J46" s="20">
        <v>0</v>
      </c>
      <c r="K46" s="20">
        <f t="shared" si="1"/>
        <v>0</v>
      </c>
    </row>
    <row r="47" spans="1:11" ht="13.5" thickBot="1" x14ac:dyDescent="0.25">
      <c r="A47" s="2" t="s">
        <v>0</v>
      </c>
      <c r="B47" s="2" t="s">
        <v>0</v>
      </c>
      <c r="C47" s="2" t="s">
        <v>0</v>
      </c>
      <c r="D47" s="2" t="s">
        <v>0</v>
      </c>
      <c r="E47" s="2" t="s">
        <v>0</v>
      </c>
      <c r="F47" s="2" t="s">
        <v>0</v>
      </c>
      <c r="G47" s="2" t="s">
        <v>0</v>
      </c>
      <c r="H47" s="2" t="s">
        <v>0</v>
      </c>
      <c r="I47" s="2" t="s">
        <v>0</v>
      </c>
      <c r="J47" s="2" t="s">
        <v>0</v>
      </c>
      <c r="K47" s="2" t="s">
        <v>0</v>
      </c>
    </row>
    <row r="49" spans="1:11" x14ac:dyDescent="0.2">
      <c r="A49" s="253" t="s">
        <v>352</v>
      </c>
      <c r="B49" s="250" t="s">
        <v>0</v>
      </c>
      <c r="C49" s="249"/>
      <c r="D49" s="249"/>
      <c r="I49" s="24" t="s">
        <v>94</v>
      </c>
      <c r="K49" s="30">
        <f>(K3+K5+K6+K7+K8+K9+K10+K11+K13+K15+K17+K19+K21+K22+K23+K24+K25+K26+K27+K28+K29+K30+K31+K32+K33+K34+K35+K37+K38+K40+K41+K43+K45)</f>
        <v>110546</v>
      </c>
    </row>
    <row r="50" spans="1:11" x14ac:dyDescent="0.2">
      <c r="A50" s="250" t="s">
        <v>98</v>
      </c>
      <c r="B50" s="250" t="s">
        <v>0</v>
      </c>
      <c r="C50" s="249"/>
      <c r="D50" s="249"/>
      <c r="I50" s="24" t="s">
        <v>95</v>
      </c>
      <c r="K50" s="30">
        <f>(K4+K36+K39+K42+K44+K46)</f>
        <v>4152</v>
      </c>
    </row>
    <row r="51" spans="1:11" x14ac:dyDescent="0.2">
      <c r="I51" s="24" t="s">
        <v>96</v>
      </c>
      <c r="K51" s="30">
        <f>(K12+K14+K16+K18+K20)</f>
        <v>16250</v>
      </c>
    </row>
    <row r="52" spans="1:11" x14ac:dyDescent="0.2">
      <c r="I52" s="24" t="s">
        <v>97</v>
      </c>
      <c r="K52" s="31">
        <f>(K50+K49+K51)</f>
        <v>130948</v>
      </c>
    </row>
    <row r="53" spans="1:11" x14ac:dyDescent="0.2">
      <c r="A53" s="250" t="s">
        <v>99</v>
      </c>
      <c r="B53" s="249"/>
      <c r="C53" s="249"/>
      <c r="D53" s="249"/>
    </row>
    <row r="54" spans="1:11" ht="21.95" customHeight="1" x14ac:dyDescent="0.2">
      <c r="A54" s="248" t="s">
        <v>0</v>
      </c>
      <c r="B54" s="249"/>
      <c r="C54" s="249"/>
      <c r="D54" s="249"/>
      <c r="E54" s="249"/>
      <c r="F54" s="249"/>
      <c r="G54" s="249"/>
      <c r="I54" s="250" t="s">
        <v>100</v>
      </c>
      <c r="J54" s="249"/>
      <c r="K54" s="1" t="s">
        <v>0</v>
      </c>
    </row>
    <row r="55" spans="1:11" x14ac:dyDescent="0.2">
      <c r="A55" s="249"/>
      <c r="B55" s="249"/>
      <c r="C55" s="249"/>
      <c r="D55" s="249"/>
      <c r="E55" s="249"/>
      <c r="F55" s="249"/>
      <c r="G55" s="249"/>
      <c r="K55" s="32"/>
    </row>
    <row r="56" spans="1:11" ht="13.5" thickBot="1" x14ac:dyDescent="0.25">
      <c r="A56" s="2" t="s">
        <v>0</v>
      </c>
      <c r="B56" s="2" t="s">
        <v>0</v>
      </c>
      <c r="C56" s="2" t="s">
        <v>0</v>
      </c>
      <c r="D56" s="2" t="s">
        <v>0</v>
      </c>
      <c r="E56" s="2" t="s">
        <v>0</v>
      </c>
      <c r="F56" s="2" t="s">
        <v>0</v>
      </c>
      <c r="G56" s="2" t="s">
        <v>0</v>
      </c>
      <c r="H56" s="2" t="s">
        <v>0</v>
      </c>
      <c r="I56" s="2" t="s">
        <v>0</v>
      </c>
      <c r="J56" s="2" t="s">
        <v>0</v>
      </c>
      <c r="K56" s="2" t="s">
        <v>0</v>
      </c>
    </row>
    <row r="57" spans="1:11" ht="12.75" customHeight="1" x14ac:dyDescent="0.2">
      <c r="A57" s="251" t="s">
        <v>101</v>
      </c>
      <c r="B57" s="249"/>
      <c r="C57" s="249"/>
      <c r="D57" s="249"/>
      <c r="E57" s="249"/>
      <c r="F57" s="249"/>
      <c r="G57" s="249"/>
      <c r="H57" s="249"/>
      <c r="I57" s="249"/>
      <c r="J57" s="249"/>
      <c r="K57" s="249"/>
    </row>
    <row r="58" spans="1:11" ht="12.75" customHeight="1" x14ac:dyDescent="0.2">
      <c r="A58" s="249"/>
      <c r="B58" s="249"/>
      <c r="C58" s="249"/>
      <c r="D58" s="249"/>
      <c r="E58" s="249"/>
      <c r="F58" s="249"/>
      <c r="G58" s="249"/>
      <c r="H58" s="249"/>
      <c r="I58" s="249"/>
      <c r="J58" s="249"/>
      <c r="K58" s="249"/>
    </row>
    <row r="59" spans="1:11" x14ac:dyDescent="0.2">
      <c r="A59" s="249"/>
      <c r="B59" s="249"/>
      <c r="C59" s="249"/>
      <c r="D59" s="249"/>
      <c r="E59" s="249"/>
      <c r="F59" s="249"/>
      <c r="G59" s="249"/>
      <c r="H59" s="249"/>
      <c r="I59" s="249"/>
      <c r="J59" s="249"/>
      <c r="K59" s="249"/>
    </row>
  </sheetData>
  <mergeCells count="7">
    <mergeCell ref="A1:K1"/>
    <mergeCell ref="A57:K59"/>
    <mergeCell ref="A49:D49"/>
    <mergeCell ref="A50:D50"/>
    <mergeCell ref="A53:D53"/>
    <mergeCell ref="A54:G55"/>
    <mergeCell ref="I54:J54"/>
  </mergeCells>
  <pageMargins left="0.25" right="0.25" top="0.5" bottom="0.75" header="0.3" footer="0.3"/>
  <pageSetup scale="82" fitToHeight="0" orientation="landscape" r:id="rId1"/>
  <headerFooter>
    <oddFooter>&amp;CPage &amp;P of &amp;N
&amp;R&amp;D  &amp;T
&amp;Z&amp;F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pane xSplit="3" ySplit="1" topLeftCell="D29" activePane="bottomRight" state="frozen"/>
      <selection pane="topRight" activeCell="D1" sqref="D1"/>
      <selection pane="bottomLeft" activeCell="A2" sqref="A2"/>
      <selection pane="bottomRight" activeCell="A33" sqref="A33:D33"/>
    </sheetView>
  </sheetViews>
  <sheetFormatPr defaultColWidth="14.85546875" defaultRowHeight="12.75" x14ac:dyDescent="0.2"/>
  <cols>
    <col min="1" max="1" width="13.7109375" style="23" customWidth="1"/>
    <col min="2" max="2" width="23.42578125" style="23" customWidth="1"/>
    <col min="3" max="3" width="31.28515625" style="23" customWidth="1"/>
    <col min="4" max="4" width="16.42578125" style="23" customWidth="1"/>
    <col min="5" max="5" width="7.85546875" style="23" customWidth="1"/>
    <col min="6" max="6" width="18.42578125" style="23" customWidth="1"/>
    <col min="7" max="8" width="9.7109375" style="23" customWidth="1"/>
    <col min="9" max="9" width="13.7109375" style="23" customWidth="1"/>
    <col min="10" max="10" width="7" style="23" customWidth="1"/>
    <col min="11" max="11" width="13.7109375" style="23" customWidth="1"/>
    <col min="12" max="256" width="14.85546875" style="23"/>
    <col min="257" max="257" width="13.7109375" style="23" customWidth="1"/>
    <col min="258" max="258" width="23.42578125" style="23" customWidth="1"/>
    <col min="259" max="259" width="31.28515625" style="23" customWidth="1"/>
    <col min="260" max="260" width="16.42578125" style="23" customWidth="1"/>
    <col min="261" max="261" width="7.85546875" style="23" customWidth="1"/>
    <col min="262" max="262" width="18.42578125" style="23" customWidth="1"/>
    <col min="263" max="264" width="9.7109375" style="23" customWidth="1"/>
    <col min="265" max="265" width="13.7109375" style="23" customWidth="1"/>
    <col min="266" max="266" width="7" style="23" customWidth="1"/>
    <col min="267" max="267" width="13.7109375" style="23" customWidth="1"/>
    <col min="268" max="512" width="14.85546875" style="23"/>
    <col min="513" max="513" width="13.7109375" style="23" customWidth="1"/>
    <col min="514" max="514" width="23.42578125" style="23" customWidth="1"/>
    <col min="515" max="515" width="31.28515625" style="23" customWidth="1"/>
    <col min="516" max="516" width="16.42578125" style="23" customWidth="1"/>
    <col min="517" max="517" width="7.85546875" style="23" customWidth="1"/>
    <col min="518" max="518" width="18.42578125" style="23" customWidth="1"/>
    <col min="519" max="520" width="9.7109375" style="23" customWidth="1"/>
    <col min="521" max="521" width="13.7109375" style="23" customWidth="1"/>
    <col min="522" max="522" width="7" style="23" customWidth="1"/>
    <col min="523" max="523" width="13.7109375" style="23" customWidth="1"/>
    <col min="524" max="768" width="14.85546875" style="23"/>
    <col min="769" max="769" width="13.7109375" style="23" customWidth="1"/>
    <col min="770" max="770" width="23.42578125" style="23" customWidth="1"/>
    <col min="771" max="771" width="31.28515625" style="23" customWidth="1"/>
    <col min="772" max="772" width="16.42578125" style="23" customWidth="1"/>
    <col min="773" max="773" width="7.85546875" style="23" customWidth="1"/>
    <col min="774" max="774" width="18.42578125" style="23" customWidth="1"/>
    <col min="775" max="776" width="9.7109375" style="23" customWidth="1"/>
    <col min="777" max="777" width="13.7109375" style="23" customWidth="1"/>
    <col min="778" max="778" width="7" style="23" customWidth="1"/>
    <col min="779" max="779" width="13.7109375" style="23" customWidth="1"/>
    <col min="780" max="1024" width="14.85546875" style="23"/>
    <col min="1025" max="1025" width="13.7109375" style="23" customWidth="1"/>
    <col min="1026" max="1026" width="23.42578125" style="23" customWidth="1"/>
    <col min="1027" max="1027" width="31.28515625" style="23" customWidth="1"/>
    <col min="1028" max="1028" width="16.42578125" style="23" customWidth="1"/>
    <col min="1029" max="1029" width="7.85546875" style="23" customWidth="1"/>
    <col min="1030" max="1030" width="18.42578125" style="23" customWidth="1"/>
    <col min="1031" max="1032" width="9.7109375" style="23" customWidth="1"/>
    <col min="1033" max="1033" width="13.7109375" style="23" customWidth="1"/>
    <col min="1034" max="1034" width="7" style="23" customWidth="1"/>
    <col min="1035" max="1035" width="13.7109375" style="23" customWidth="1"/>
    <col min="1036" max="1280" width="14.85546875" style="23"/>
    <col min="1281" max="1281" width="13.7109375" style="23" customWidth="1"/>
    <col min="1282" max="1282" width="23.42578125" style="23" customWidth="1"/>
    <col min="1283" max="1283" width="31.28515625" style="23" customWidth="1"/>
    <col min="1284" max="1284" width="16.42578125" style="23" customWidth="1"/>
    <col min="1285" max="1285" width="7.85546875" style="23" customWidth="1"/>
    <col min="1286" max="1286" width="18.42578125" style="23" customWidth="1"/>
    <col min="1287" max="1288" width="9.7109375" style="23" customWidth="1"/>
    <col min="1289" max="1289" width="13.7109375" style="23" customWidth="1"/>
    <col min="1290" max="1290" width="7" style="23" customWidth="1"/>
    <col min="1291" max="1291" width="13.7109375" style="23" customWidth="1"/>
    <col min="1292" max="1536" width="14.85546875" style="23"/>
    <col min="1537" max="1537" width="13.7109375" style="23" customWidth="1"/>
    <col min="1538" max="1538" width="23.42578125" style="23" customWidth="1"/>
    <col min="1539" max="1539" width="31.28515625" style="23" customWidth="1"/>
    <col min="1540" max="1540" width="16.42578125" style="23" customWidth="1"/>
    <col min="1541" max="1541" width="7.85546875" style="23" customWidth="1"/>
    <col min="1542" max="1542" width="18.42578125" style="23" customWidth="1"/>
    <col min="1543" max="1544" width="9.7109375" style="23" customWidth="1"/>
    <col min="1545" max="1545" width="13.7109375" style="23" customWidth="1"/>
    <col min="1546" max="1546" width="7" style="23" customWidth="1"/>
    <col min="1547" max="1547" width="13.7109375" style="23" customWidth="1"/>
    <col min="1548" max="1792" width="14.85546875" style="23"/>
    <col min="1793" max="1793" width="13.7109375" style="23" customWidth="1"/>
    <col min="1794" max="1794" width="23.42578125" style="23" customWidth="1"/>
    <col min="1795" max="1795" width="31.28515625" style="23" customWidth="1"/>
    <col min="1796" max="1796" width="16.42578125" style="23" customWidth="1"/>
    <col min="1797" max="1797" width="7.85546875" style="23" customWidth="1"/>
    <col min="1798" max="1798" width="18.42578125" style="23" customWidth="1"/>
    <col min="1799" max="1800" width="9.7109375" style="23" customWidth="1"/>
    <col min="1801" max="1801" width="13.7109375" style="23" customWidth="1"/>
    <col min="1802" max="1802" width="7" style="23" customWidth="1"/>
    <col min="1803" max="1803" width="13.7109375" style="23" customWidth="1"/>
    <col min="1804" max="2048" width="14.85546875" style="23"/>
    <col min="2049" max="2049" width="13.7109375" style="23" customWidth="1"/>
    <col min="2050" max="2050" width="23.42578125" style="23" customWidth="1"/>
    <col min="2051" max="2051" width="31.28515625" style="23" customWidth="1"/>
    <col min="2052" max="2052" width="16.42578125" style="23" customWidth="1"/>
    <col min="2053" max="2053" width="7.85546875" style="23" customWidth="1"/>
    <col min="2054" max="2054" width="18.42578125" style="23" customWidth="1"/>
    <col min="2055" max="2056" width="9.7109375" style="23" customWidth="1"/>
    <col min="2057" max="2057" width="13.7109375" style="23" customWidth="1"/>
    <col min="2058" max="2058" width="7" style="23" customWidth="1"/>
    <col min="2059" max="2059" width="13.7109375" style="23" customWidth="1"/>
    <col min="2060" max="2304" width="14.85546875" style="23"/>
    <col min="2305" max="2305" width="13.7109375" style="23" customWidth="1"/>
    <col min="2306" max="2306" width="23.42578125" style="23" customWidth="1"/>
    <col min="2307" max="2307" width="31.28515625" style="23" customWidth="1"/>
    <col min="2308" max="2308" width="16.42578125" style="23" customWidth="1"/>
    <col min="2309" max="2309" width="7.85546875" style="23" customWidth="1"/>
    <col min="2310" max="2310" width="18.42578125" style="23" customWidth="1"/>
    <col min="2311" max="2312" width="9.7109375" style="23" customWidth="1"/>
    <col min="2313" max="2313" width="13.7109375" style="23" customWidth="1"/>
    <col min="2314" max="2314" width="7" style="23" customWidth="1"/>
    <col min="2315" max="2315" width="13.7109375" style="23" customWidth="1"/>
    <col min="2316" max="2560" width="14.85546875" style="23"/>
    <col min="2561" max="2561" width="13.7109375" style="23" customWidth="1"/>
    <col min="2562" max="2562" width="23.42578125" style="23" customWidth="1"/>
    <col min="2563" max="2563" width="31.28515625" style="23" customWidth="1"/>
    <col min="2564" max="2564" width="16.42578125" style="23" customWidth="1"/>
    <col min="2565" max="2565" width="7.85546875" style="23" customWidth="1"/>
    <col min="2566" max="2566" width="18.42578125" style="23" customWidth="1"/>
    <col min="2567" max="2568" width="9.7109375" style="23" customWidth="1"/>
    <col min="2569" max="2569" width="13.7109375" style="23" customWidth="1"/>
    <col min="2570" max="2570" width="7" style="23" customWidth="1"/>
    <col min="2571" max="2571" width="13.7109375" style="23" customWidth="1"/>
    <col min="2572" max="2816" width="14.85546875" style="23"/>
    <col min="2817" max="2817" width="13.7109375" style="23" customWidth="1"/>
    <col min="2818" max="2818" width="23.42578125" style="23" customWidth="1"/>
    <col min="2819" max="2819" width="31.28515625" style="23" customWidth="1"/>
    <col min="2820" max="2820" width="16.42578125" style="23" customWidth="1"/>
    <col min="2821" max="2821" width="7.85546875" style="23" customWidth="1"/>
    <col min="2822" max="2822" width="18.42578125" style="23" customWidth="1"/>
    <col min="2823" max="2824" width="9.7109375" style="23" customWidth="1"/>
    <col min="2825" max="2825" width="13.7109375" style="23" customWidth="1"/>
    <col min="2826" max="2826" width="7" style="23" customWidth="1"/>
    <col min="2827" max="2827" width="13.7109375" style="23" customWidth="1"/>
    <col min="2828" max="3072" width="14.85546875" style="23"/>
    <col min="3073" max="3073" width="13.7109375" style="23" customWidth="1"/>
    <col min="3074" max="3074" width="23.42578125" style="23" customWidth="1"/>
    <col min="3075" max="3075" width="31.28515625" style="23" customWidth="1"/>
    <col min="3076" max="3076" width="16.42578125" style="23" customWidth="1"/>
    <col min="3077" max="3077" width="7.85546875" style="23" customWidth="1"/>
    <col min="3078" max="3078" width="18.42578125" style="23" customWidth="1"/>
    <col min="3079" max="3080" width="9.7109375" style="23" customWidth="1"/>
    <col min="3081" max="3081" width="13.7109375" style="23" customWidth="1"/>
    <col min="3082" max="3082" width="7" style="23" customWidth="1"/>
    <col min="3083" max="3083" width="13.7109375" style="23" customWidth="1"/>
    <col min="3084" max="3328" width="14.85546875" style="23"/>
    <col min="3329" max="3329" width="13.7109375" style="23" customWidth="1"/>
    <col min="3330" max="3330" width="23.42578125" style="23" customWidth="1"/>
    <col min="3331" max="3331" width="31.28515625" style="23" customWidth="1"/>
    <col min="3332" max="3332" width="16.42578125" style="23" customWidth="1"/>
    <col min="3333" max="3333" width="7.85546875" style="23" customWidth="1"/>
    <col min="3334" max="3334" width="18.42578125" style="23" customWidth="1"/>
    <col min="3335" max="3336" width="9.7109375" style="23" customWidth="1"/>
    <col min="3337" max="3337" width="13.7109375" style="23" customWidth="1"/>
    <col min="3338" max="3338" width="7" style="23" customWidth="1"/>
    <col min="3339" max="3339" width="13.7109375" style="23" customWidth="1"/>
    <col min="3340" max="3584" width="14.85546875" style="23"/>
    <col min="3585" max="3585" width="13.7109375" style="23" customWidth="1"/>
    <col min="3586" max="3586" width="23.42578125" style="23" customWidth="1"/>
    <col min="3587" max="3587" width="31.28515625" style="23" customWidth="1"/>
    <col min="3588" max="3588" width="16.42578125" style="23" customWidth="1"/>
    <col min="3589" max="3589" width="7.85546875" style="23" customWidth="1"/>
    <col min="3590" max="3590" width="18.42578125" style="23" customWidth="1"/>
    <col min="3591" max="3592" width="9.7109375" style="23" customWidth="1"/>
    <col min="3593" max="3593" width="13.7109375" style="23" customWidth="1"/>
    <col min="3594" max="3594" width="7" style="23" customWidth="1"/>
    <col min="3595" max="3595" width="13.7109375" style="23" customWidth="1"/>
    <col min="3596" max="3840" width="14.85546875" style="23"/>
    <col min="3841" max="3841" width="13.7109375" style="23" customWidth="1"/>
    <col min="3842" max="3842" width="23.42578125" style="23" customWidth="1"/>
    <col min="3843" max="3843" width="31.28515625" style="23" customWidth="1"/>
    <col min="3844" max="3844" width="16.42578125" style="23" customWidth="1"/>
    <col min="3845" max="3845" width="7.85546875" style="23" customWidth="1"/>
    <col min="3846" max="3846" width="18.42578125" style="23" customWidth="1"/>
    <col min="3847" max="3848" width="9.7109375" style="23" customWidth="1"/>
    <col min="3849" max="3849" width="13.7109375" style="23" customWidth="1"/>
    <col min="3850" max="3850" width="7" style="23" customWidth="1"/>
    <col min="3851" max="3851" width="13.7109375" style="23" customWidth="1"/>
    <col min="3852" max="4096" width="14.85546875" style="23"/>
    <col min="4097" max="4097" width="13.7109375" style="23" customWidth="1"/>
    <col min="4098" max="4098" width="23.42578125" style="23" customWidth="1"/>
    <col min="4099" max="4099" width="31.28515625" style="23" customWidth="1"/>
    <col min="4100" max="4100" width="16.42578125" style="23" customWidth="1"/>
    <col min="4101" max="4101" width="7.85546875" style="23" customWidth="1"/>
    <col min="4102" max="4102" width="18.42578125" style="23" customWidth="1"/>
    <col min="4103" max="4104" width="9.7109375" style="23" customWidth="1"/>
    <col min="4105" max="4105" width="13.7109375" style="23" customWidth="1"/>
    <col min="4106" max="4106" width="7" style="23" customWidth="1"/>
    <col min="4107" max="4107" width="13.7109375" style="23" customWidth="1"/>
    <col min="4108" max="4352" width="14.85546875" style="23"/>
    <col min="4353" max="4353" width="13.7109375" style="23" customWidth="1"/>
    <col min="4354" max="4354" width="23.42578125" style="23" customWidth="1"/>
    <col min="4355" max="4355" width="31.28515625" style="23" customWidth="1"/>
    <col min="4356" max="4356" width="16.42578125" style="23" customWidth="1"/>
    <col min="4357" max="4357" width="7.85546875" style="23" customWidth="1"/>
    <col min="4358" max="4358" width="18.42578125" style="23" customWidth="1"/>
    <col min="4359" max="4360" width="9.7109375" style="23" customWidth="1"/>
    <col min="4361" max="4361" width="13.7109375" style="23" customWidth="1"/>
    <col min="4362" max="4362" width="7" style="23" customWidth="1"/>
    <col min="4363" max="4363" width="13.7109375" style="23" customWidth="1"/>
    <col min="4364" max="4608" width="14.85546875" style="23"/>
    <col min="4609" max="4609" width="13.7109375" style="23" customWidth="1"/>
    <col min="4610" max="4610" width="23.42578125" style="23" customWidth="1"/>
    <col min="4611" max="4611" width="31.28515625" style="23" customWidth="1"/>
    <col min="4612" max="4612" width="16.42578125" style="23" customWidth="1"/>
    <col min="4613" max="4613" width="7.85546875" style="23" customWidth="1"/>
    <col min="4614" max="4614" width="18.42578125" style="23" customWidth="1"/>
    <col min="4615" max="4616" width="9.7109375" style="23" customWidth="1"/>
    <col min="4617" max="4617" width="13.7109375" style="23" customWidth="1"/>
    <col min="4618" max="4618" width="7" style="23" customWidth="1"/>
    <col min="4619" max="4619" width="13.7109375" style="23" customWidth="1"/>
    <col min="4620" max="4864" width="14.85546875" style="23"/>
    <col min="4865" max="4865" width="13.7109375" style="23" customWidth="1"/>
    <col min="4866" max="4866" width="23.42578125" style="23" customWidth="1"/>
    <col min="4867" max="4867" width="31.28515625" style="23" customWidth="1"/>
    <col min="4868" max="4868" width="16.42578125" style="23" customWidth="1"/>
    <col min="4869" max="4869" width="7.85546875" style="23" customWidth="1"/>
    <col min="4870" max="4870" width="18.42578125" style="23" customWidth="1"/>
    <col min="4871" max="4872" width="9.7109375" style="23" customWidth="1"/>
    <col min="4873" max="4873" width="13.7109375" style="23" customWidth="1"/>
    <col min="4874" max="4874" width="7" style="23" customWidth="1"/>
    <col min="4875" max="4875" width="13.7109375" style="23" customWidth="1"/>
    <col min="4876" max="5120" width="14.85546875" style="23"/>
    <col min="5121" max="5121" width="13.7109375" style="23" customWidth="1"/>
    <col min="5122" max="5122" width="23.42578125" style="23" customWidth="1"/>
    <col min="5123" max="5123" width="31.28515625" style="23" customWidth="1"/>
    <col min="5124" max="5124" width="16.42578125" style="23" customWidth="1"/>
    <col min="5125" max="5125" width="7.85546875" style="23" customWidth="1"/>
    <col min="5126" max="5126" width="18.42578125" style="23" customWidth="1"/>
    <col min="5127" max="5128" width="9.7109375" style="23" customWidth="1"/>
    <col min="5129" max="5129" width="13.7109375" style="23" customWidth="1"/>
    <col min="5130" max="5130" width="7" style="23" customWidth="1"/>
    <col min="5131" max="5131" width="13.7109375" style="23" customWidth="1"/>
    <col min="5132" max="5376" width="14.85546875" style="23"/>
    <col min="5377" max="5377" width="13.7109375" style="23" customWidth="1"/>
    <col min="5378" max="5378" width="23.42578125" style="23" customWidth="1"/>
    <col min="5379" max="5379" width="31.28515625" style="23" customWidth="1"/>
    <col min="5380" max="5380" width="16.42578125" style="23" customWidth="1"/>
    <col min="5381" max="5381" width="7.85546875" style="23" customWidth="1"/>
    <col min="5382" max="5382" width="18.42578125" style="23" customWidth="1"/>
    <col min="5383" max="5384" width="9.7109375" style="23" customWidth="1"/>
    <col min="5385" max="5385" width="13.7109375" style="23" customWidth="1"/>
    <col min="5386" max="5386" width="7" style="23" customWidth="1"/>
    <col min="5387" max="5387" width="13.7109375" style="23" customWidth="1"/>
    <col min="5388" max="5632" width="14.85546875" style="23"/>
    <col min="5633" max="5633" width="13.7109375" style="23" customWidth="1"/>
    <col min="5634" max="5634" width="23.42578125" style="23" customWidth="1"/>
    <col min="5635" max="5635" width="31.28515625" style="23" customWidth="1"/>
    <col min="5636" max="5636" width="16.42578125" style="23" customWidth="1"/>
    <col min="5637" max="5637" width="7.85546875" style="23" customWidth="1"/>
    <col min="5638" max="5638" width="18.42578125" style="23" customWidth="1"/>
    <col min="5639" max="5640" width="9.7109375" style="23" customWidth="1"/>
    <col min="5641" max="5641" width="13.7109375" style="23" customWidth="1"/>
    <col min="5642" max="5642" width="7" style="23" customWidth="1"/>
    <col min="5643" max="5643" width="13.7109375" style="23" customWidth="1"/>
    <col min="5644" max="5888" width="14.85546875" style="23"/>
    <col min="5889" max="5889" width="13.7109375" style="23" customWidth="1"/>
    <col min="5890" max="5890" width="23.42578125" style="23" customWidth="1"/>
    <col min="5891" max="5891" width="31.28515625" style="23" customWidth="1"/>
    <col min="5892" max="5892" width="16.42578125" style="23" customWidth="1"/>
    <col min="5893" max="5893" width="7.85546875" style="23" customWidth="1"/>
    <col min="5894" max="5894" width="18.42578125" style="23" customWidth="1"/>
    <col min="5895" max="5896" width="9.7109375" style="23" customWidth="1"/>
    <col min="5897" max="5897" width="13.7109375" style="23" customWidth="1"/>
    <col min="5898" max="5898" width="7" style="23" customWidth="1"/>
    <col min="5899" max="5899" width="13.7109375" style="23" customWidth="1"/>
    <col min="5900" max="6144" width="14.85546875" style="23"/>
    <col min="6145" max="6145" width="13.7109375" style="23" customWidth="1"/>
    <col min="6146" max="6146" width="23.42578125" style="23" customWidth="1"/>
    <col min="6147" max="6147" width="31.28515625" style="23" customWidth="1"/>
    <col min="6148" max="6148" width="16.42578125" style="23" customWidth="1"/>
    <col min="6149" max="6149" width="7.85546875" style="23" customWidth="1"/>
    <col min="6150" max="6150" width="18.42578125" style="23" customWidth="1"/>
    <col min="6151" max="6152" width="9.7109375" style="23" customWidth="1"/>
    <col min="6153" max="6153" width="13.7109375" style="23" customWidth="1"/>
    <col min="6154" max="6154" width="7" style="23" customWidth="1"/>
    <col min="6155" max="6155" width="13.7109375" style="23" customWidth="1"/>
    <col min="6156" max="6400" width="14.85546875" style="23"/>
    <col min="6401" max="6401" width="13.7109375" style="23" customWidth="1"/>
    <col min="6402" max="6402" width="23.42578125" style="23" customWidth="1"/>
    <col min="6403" max="6403" width="31.28515625" style="23" customWidth="1"/>
    <col min="6404" max="6404" width="16.42578125" style="23" customWidth="1"/>
    <col min="6405" max="6405" width="7.85546875" style="23" customWidth="1"/>
    <col min="6406" max="6406" width="18.42578125" style="23" customWidth="1"/>
    <col min="6407" max="6408" width="9.7109375" style="23" customWidth="1"/>
    <col min="6409" max="6409" width="13.7109375" style="23" customWidth="1"/>
    <col min="6410" max="6410" width="7" style="23" customWidth="1"/>
    <col min="6411" max="6411" width="13.7109375" style="23" customWidth="1"/>
    <col min="6412" max="6656" width="14.85546875" style="23"/>
    <col min="6657" max="6657" width="13.7109375" style="23" customWidth="1"/>
    <col min="6658" max="6658" width="23.42578125" style="23" customWidth="1"/>
    <col min="6659" max="6659" width="31.28515625" style="23" customWidth="1"/>
    <col min="6660" max="6660" width="16.42578125" style="23" customWidth="1"/>
    <col min="6661" max="6661" width="7.85546875" style="23" customWidth="1"/>
    <col min="6662" max="6662" width="18.42578125" style="23" customWidth="1"/>
    <col min="6663" max="6664" width="9.7109375" style="23" customWidth="1"/>
    <col min="6665" max="6665" width="13.7109375" style="23" customWidth="1"/>
    <col min="6666" max="6666" width="7" style="23" customWidth="1"/>
    <col min="6667" max="6667" width="13.7109375" style="23" customWidth="1"/>
    <col min="6668" max="6912" width="14.85546875" style="23"/>
    <col min="6913" max="6913" width="13.7109375" style="23" customWidth="1"/>
    <col min="6914" max="6914" width="23.42578125" style="23" customWidth="1"/>
    <col min="6915" max="6915" width="31.28515625" style="23" customWidth="1"/>
    <col min="6916" max="6916" width="16.42578125" style="23" customWidth="1"/>
    <col min="6917" max="6917" width="7.85546875" style="23" customWidth="1"/>
    <col min="6918" max="6918" width="18.42578125" style="23" customWidth="1"/>
    <col min="6919" max="6920" width="9.7109375" style="23" customWidth="1"/>
    <col min="6921" max="6921" width="13.7109375" style="23" customWidth="1"/>
    <col min="6922" max="6922" width="7" style="23" customWidth="1"/>
    <col min="6923" max="6923" width="13.7109375" style="23" customWidth="1"/>
    <col min="6924" max="7168" width="14.85546875" style="23"/>
    <col min="7169" max="7169" width="13.7109375" style="23" customWidth="1"/>
    <col min="7170" max="7170" width="23.42578125" style="23" customWidth="1"/>
    <col min="7171" max="7171" width="31.28515625" style="23" customWidth="1"/>
    <col min="7172" max="7172" width="16.42578125" style="23" customWidth="1"/>
    <col min="7173" max="7173" width="7.85546875" style="23" customWidth="1"/>
    <col min="7174" max="7174" width="18.42578125" style="23" customWidth="1"/>
    <col min="7175" max="7176" width="9.7109375" style="23" customWidth="1"/>
    <col min="7177" max="7177" width="13.7109375" style="23" customWidth="1"/>
    <col min="7178" max="7178" width="7" style="23" customWidth="1"/>
    <col min="7179" max="7179" width="13.7109375" style="23" customWidth="1"/>
    <col min="7180" max="7424" width="14.85546875" style="23"/>
    <col min="7425" max="7425" width="13.7109375" style="23" customWidth="1"/>
    <col min="7426" max="7426" width="23.42578125" style="23" customWidth="1"/>
    <col min="7427" max="7427" width="31.28515625" style="23" customWidth="1"/>
    <col min="7428" max="7428" width="16.42578125" style="23" customWidth="1"/>
    <col min="7429" max="7429" width="7.85546875" style="23" customWidth="1"/>
    <col min="7430" max="7430" width="18.42578125" style="23" customWidth="1"/>
    <col min="7431" max="7432" width="9.7109375" style="23" customWidth="1"/>
    <col min="7433" max="7433" width="13.7109375" style="23" customWidth="1"/>
    <col min="7434" max="7434" width="7" style="23" customWidth="1"/>
    <col min="7435" max="7435" width="13.7109375" style="23" customWidth="1"/>
    <col min="7436" max="7680" width="14.85546875" style="23"/>
    <col min="7681" max="7681" width="13.7109375" style="23" customWidth="1"/>
    <col min="7682" max="7682" width="23.42578125" style="23" customWidth="1"/>
    <col min="7683" max="7683" width="31.28515625" style="23" customWidth="1"/>
    <col min="7684" max="7684" width="16.42578125" style="23" customWidth="1"/>
    <col min="7685" max="7685" width="7.85546875" style="23" customWidth="1"/>
    <col min="7686" max="7686" width="18.42578125" style="23" customWidth="1"/>
    <col min="7687" max="7688" width="9.7109375" style="23" customWidth="1"/>
    <col min="7689" max="7689" width="13.7109375" style="23" customWidth="1"/>
    <col min="7690" max="7690" width="7" style="23" customWidth="1"/>
    <col min="7691" max="7691" width="13.7109375" style="23" customWidth="1"/>
    <col min="7692" max="7936" width="14.85546875" style="23"/>
    <col min="7937" max="7937" width="13.7109375" style="23" customWidth="1"/>
    <col min="7938" max="7938" width="23.42578125" style="23" customWidth="1"/>
    <col min="7939" max="7939" width="31.28515625" style="23" customWidth="1"/>
    <col min="7940" max="7940" width="16.42578125" style="23" customWidth="1"/>
    <col min="7941" max="7941" width="7.85546875" style="23" customWidth="1"/>
    <col min="7942" max="7942" width="18.42578125" style="23" customWidth="1"/>
    <col min="7943" max="7944" width="9.7109375" style="23" customWidth="1"/>
    <col min="7945" max="7945" width="13.7109375" style="23" customWidth="1"/>
    <col min="7946" max="7946" width="7" style="23" customWidth="1"/>
    <col min="7947" max="7947" width="13.7109375" style="23" customWidth="1"/>
    <col min="7948" max="8192" width="14.85546875" style="23"/>
    <col min="8193" max="8193" width="13.7109375" style="23" customWidth="1"/>
    <col min="8194" max="8194" width="23.42578125" style="23" customWidth="1"/>
    <col min="8195" max="8195" width="31.28515625" style="23" customWidth="1"/>
    <col min="8196" max="8196" width="16.42578125" style="23" customWidth="1"/>
    <col min="8197" max="8197" width="7.85546875" style="23" customWidth="1"/>
    <col min="8198" max="8198" width="18.42578125" style="23" customWidth="1"/>
    <col min="8199" max="8200" width="9.7109375" style="23" customWidth="1"/>
    <col min="8201" max="8201" width="13.7109375" style="23" customWidth="1"/>
    <col min="8202" max="8202" width="7" style="23" customWidth="1"/>
    <col min="8203" max="8203" width="13.7109375" style="23" customWidth="1"/>
    <col min="8204" max="8448" width="14.85546875" style="23"/>
    <col min="8449" max="8449" width="13.7109375" style="23" customWidth="1"/>
    <col min="8450" max="8450" width="23.42578125" style="23" customWidth="1"/>
    <col min="8451" max="8451" width="31.28515625" style="23" customWidth="1"/>
    <col min="8452" max="8452" width="16.42578125" style="23" customWidth="1"/>
    <col min="8453" max="8453" width="7.85546875" style="23" customWidth="1"/>
    <col min="8454" max="8454" width="18.42578125" style="23" customWidth="1"/>
    <col min="8455" max="8456" width="9.7109375" style="23" customWidth="1"/>
    <col min="8457" max="8457" width="13.7109375" style="23" customWidth="1"/>
    <col min="8458" max="8458" width="7" style="23" customWidth="1"/>
    <col min="8459" max="8459" width="13.7109375" style="23" customWidth="1"/>
    <col min="8460" max="8704" width="14.85546875" style="23"/>
    <col min="8705" max="8705" width="13.7109375" style="23" customWidth="1"/>
    <col min="8706" max="8706" width="23.42578125" style="23" customWidth="1"/>
    <col min="8707" max="8707" width="31.28515625" style="23" customWidth="1"/>
    <col min="8708" max="8708" width="16.42578125" style="23" customWidth="1"/>
    <col min="8709" max="8709" width="7.85546875" style="23" customWidth="1"/>
    <col min="8710" max="8710" width="18.42578125" style="23" customWidth="1"/>
    <col min="8711" max="8712" width="9.7109375" style="23" customWidth="1"/>
    <col min="8713" max="8713" width="13.7109375" style="23" customWidth="1"/>
    <col min="8714" max="8714" width="7" style="23" customWidth="1"/>
    <col min="8715" max="8715" width="13.7109375" style="23" customWidth="1"/>
    <col min="8716" max="8960" width="14.85546875" style="23"/>
    <col min="8961" max="8961" width="13.7109375" style="23" customWidth="1"/>
    <col min="8962" max="8962" width="23.42578125" style="23" customWidth="1"/>
    <col min="8963" max="8963" width="31.28515625" style="23" customWidth="1"/>
    <col min="8964" max="8964" width="16.42578125" style="23" customWidth="1"/>
    <col min="8965" max="8965" width="7.85546875" style="23" customWidth="1"/>
    <col min="8966" max="8966" width="18.42578125" style="23" customWidth="1"/>
    <col min="8967" max="8968" width="9.7109375" style="23" customWidth="1"/>
    <col min="8969" max="8969" width="13.7109375" style="23" customWidth="1"/>
    <col min="8970" max="8970" width="7" style="23" customWidth="1"/>
    <col min="8971" max="8971" width="13.7109375" style="23" customWidth="1"/>
    <col min="8972" max="9216" width="14.85546875" style="23"/>
    <col min="9217" max="9217" width="13.7109375" style="23" customWidth="1"/>
    <col min="9218" max="9218" width="23.42578125" style="23" customWidth="1"/>
    <col min="9219" max="9219" width="31.28515625" style="23" customWidth="1"/>
    <col min="9220" max="9220" width="16.42578125" style="23" customWidth="1"/>
    <col min="9221" max="9221" width="7.85546875" style="23" customWidth="1"/>
    <col min="9222" max="9222" width="18.42578125" style="23" customWidth="1"/>
    <col min="9223" max="9224" width="9.7109375" style="23" customWidth="1"/>
    <col min="9225" max="9225" width="13.7109375" style="23" customWidth="1"/>
    <col min="9226" max="9226" width="7" style="23" customWidth="1"/>
    <col min="9227" max="9227" width="13.7109375" style="23" customWidth="1"/>
    <col min="9228" max="9472" width="14.85546875" style="23"/>
    <col min="9473" max="9473" width="13.7109375" style="23" customWidth="1"/>
    <col min="9474" max="9474" width="23.42578125" style="23" customWidth="1"/>
    <col min="9475" max="9475" width="31.28515625" style="23" customWidth="1"/>
    <col min="9476" max="9476" width="16.42578125" style="23" customWidth="1"/>
    <col min="9477" max="9477" width="7.85546875" style="23" customWidth="1"/>
    <col min="9478" max="9478" width="18.42578125" style="23" customWidth="1"/>
    <col min="9479" max="9480" width="9.7109375" style="23" customWidth="1"/>
    <col min="9481" max="9481" width="13.7109375" style="23" customWidth="1"/>
    <col min="9482" max="9482" width="7" style="23" customWidth="1"/>
    <col min="9483" max="9483" width="13.7109375" style="23" customWidth="1"/>
    <col min="9484" max="9728" width="14.85546875" style="23"/>
    <col min="9729" max="9729" width="13.7109375" style="23" customWidth="1"/>
    <col min="9730" max="9730" width="23.42578125" style="23" customWidth="1"/>
    <col min="9731" max="9731" width="31.28515625" style="23" customWidth="1"/>
    <col min="9732" max="9732" width="16.42578125" style="23" customWidth="1"/>
    <col min="9733" max="9733" width="7.85546875" style="23" customWidth="1"/>
    <col min="9734" max="9734" width="18.42578125" style="23" customWidth="1"/>
    <col min="9735" max="9736" width="9.7109375" style="23" customWidth="1"/>
    <col min="9737" max="9737" width="13.7109375" style="23" customWidth="1"/>
    <col min="9738" max="9738" width="7" style="23" customWidth="1"/>
    <col min="9739" max="9739" width="13.7109375" style="23" customWidth="1"/>
    <col min="9740" max="9984" width="14.85546875" style="23"/>
    <col min="9985" max="9985" width="13.7109375" style="23" customWidth="1"/>
    <col min="9986" max="9986" width="23.42578125" style="23" customWidth="1"/>
    <col min="9987" max="9987" width="31.28515625" style="23" customWidth="1"/>
    <col min="9988" max="9988" width="16.42578125" style="23" customWidth="1"/>
    <col min="9989" max="9989" width="7.85546875" style="23" customWidth="1"/>
    <col min="9990" max="9990" width="18.42578125" style="23" customWidth="1"/>
    <col min="9991" max="9992" width="9.7109375" style="23" customWidth="1"/>
    <col min="9993" max="9993" width="13.7109375" style="23" customWidth="1"/>
    <col min="9994" max="9994" width="7" style="23" customWidth="1"/>
    <col min="9995" max="9995" width="13.7109375" style="23" customWidth="1"/>
    <col min="9996" max="10240" width="14.85546875" style="23"/>
    <col min="10241" max="10241" width="13.7109375" style="23" customWidth="1"/>
    <col min="10242" max="10242" width="23.42578125" style="23" customWidth="1"/>
    <col min="10243" max="10243" width="31.28515625" style="23" customWidth="1"/>
    <col min="10244" max="10244" width="16.42578125" style="23" customWidth="1"/>
    <col min="10245" max="10245" width="7.85546875" style="23" customWidth="1"/>
    <col min="10246" max="10246" width="18.42578125" style="23" customWidth="1"/>
    <col min="10247" max="10248" width="9.7109375" style="23" customWidth="1"/>
    <col min="10249" max="10249" width="13.7109375" style="23" customWidth="1"/>
    <col min="10250" max="10250" width="7" style="23" customWidth="1"/>
    <col min="10251" max="10251" width="13.7109375" style="23" customWidth="1"/>
    <col min="10252" max="10496" width="14.85546875" style="23"/>
    <col min="10497" max="10497" width="13.7109375" style="23" customWidth="1"/>
    <col min="10498" max="10498" width="23.42578125" style="23" customWidth="1"/>
    <col min="10499" max="10499" width="31.28515625" style="23" customWidth="1"/>
    <col min="10500" max="10500" width="16.42578125" style="23" customWidth="1"/>
    <col min="10501" max="10501" width="7.85546875" style="23" customWidth="1"/>
    <col min="10502" max="10502" width="18.42578125" style="23" customWidth="1"/>
    <col min="10503" max="10504" width="9.7109375" style="23" customWidth="1"/>
    <col min="10505" max="10505" width="13.7109375" style="23" customWidth="1"/>
    <col min="10506" max="10506" width="7" style="23" customWidth="1"/>
    <col min="10507" max="10507" width="13.7109375" style="23" customWidth="1"/>
    <col min="10508" max="10752" width="14.85546875" style="23"/>
    <col min="10753" max="10753" width="13.7109375" style="23" customWidth="1"/>
    <col min="10754" max="10754" width="23.42578125" style="23" customWidth="1"/>
    <col min="10755" max="10755" width="31.28515625" style="23" customWidth="1"/>
    <col min="10756" max="10756" width="16.42578125" style="23" customWidth="1"/>
    <col min="10757" max="10757" width="7.85546875" style="23" customWidth="1"/>
    <col min="10758" max="10758" width="18.42578125" style="23" customWidth="1"/>
    <col min="10759" max="10760" width="9.7109375" style="23" customWidth="1"/>
    <col min="10761" max="10761" width="13.7109375" style="23" customWidth="1"/>
    <col min="10762" max="10762" width="7" style="23" customWidth="1"/>
    <col min="10763" max="10763" width="13.7109375" style="23" customWidth="1"/>
    <col min="10764" max="11008" width="14.85546875" style="23"/>
    <col min="11009" max="11009" width="13.7109375" style="23" customWidth="1"/>
    <col min="11010" max="11010" width="23.42578125" style="23" customWidth="1"/>
    <col min="11011" max="11011" width="31.28515625" style="23" customWidth="1"/>
    <col min="11012" max="11012" width="16.42578125" style="23" customWidth="1"/>
    <col min="11013" max="11013" width="7.85546875" style="23" customWidth="1"/>
    <col min="11014" max="11014" width="18.42578125" style="23" customWidth="1"/>
    <col min="11015" max="11016" width="9.7109375" style="23" customWidth="1"/>
    <col min="11017" max="11017" width="13.7109375" style="23" customWidth="1"/>
    <col min="11018" max="11018" width="7" style="23" customWidth="1"/>
    <col min="11019" max="11019" width="13.7109375" style="23" customWidth="1"/>
    <col min="11020" max="11264" width="14.85546875" style="23"/>
    <col min="11265" max="11265" width="13.7109375" style="23" customWidth="1"/>
    <col min="11266" max="11266" width="23.42578125" style="23" customWidth="1"/>
    <col min="11267" max="11267" width="31.28515625" style="23" customWidth="1"/>
    <col min="11268" max="11268" width="16.42578125" style="23" customWidth="1"/>
    <col min="11269" max="11269" width="7.85546875" style="23" customWidth="1"/>
    <col min="11270" max="11270" width="18.42578125" style="23" customWidth="1"/>
    <col min="11271" max="11272" width="9.7109375" style="23" customWidth="1"/>
    <col min="11273" max="11273" width="13.7109375" style="23" customWidth="1"/>
    <col min="11274" max="11274" width="7" style="23" customWidth="1"/>
    <col min="11275" max="11275" width="13.7109375" style="23" customWidth="1"/>
    <col min="11276" max="11520" width="14.85546875" style="23"/>
    <col min="11521" max="11521" width="13.7109375" style="23" customWidth="1"/>
    <col min="11522" max="11522" width="23.42578125" style="23" customWidth="1"/>
    <col min="11523" max="11523" width="31.28515625" style="23" customWidth="1"/>
    <col min="11524" max="11524" width="16.42578125" style="23" customWidth="1"/>
    <col min="11525" max="11525" width="7.85546875" style="23" customWidth="1"/>
    <col min="11526" max="11526" width="18.42578125" style="23" customWidth="1"/>
    <col min="11527" max="11528" width="9.7109375" style="23" customWidth="1"/>
    <col min="11529" max="11529" width="13.7109375" style="23" customWidth="1"/>
    <col min="11530" max="11530" width="7" style="23" customWidth="1"/>
    <col min="11531" max="11531" width="13.7109375" style="23" customWidth="1"/>
    <col min="11532" max="11776" width="14.85546875" style="23"/>
    <col min="11777" max="11777" width="13.7109375" style="23" customWidth="1"/>
    <col min="11778" max="11778" width="23.42578125" style="23" customWidth="1"/>
    <col min="11779" max="11779" width="31.28515625" style="23" customWidth="1"/>
    <col min="11780" max="11780" width="16.42578125" style="23" customWidth="1"/>
    <col min="11781" max="11781" width="7.85546875" style="23" customWidth="1"/>
    <col min="11782" max="11782" width="18.42578125" style="23" customWidth="1"/>
    <col min="11783" max="11784" width="9.7109375" style="23" customWidth="1"/>
    <col min="11785" max="11785" width="13.7109375" style="23" customWidth="1"/>
    <col min="11786" max="11786" width="7" style="23" customWidth="1"/>
    <col min="11787" max="11787" width="13.7109375" style="23" customWidth="1"/>
    <col min="11788" max="12032" width="14.85546875" style="23"/>
    <col min="12033" max="12033" width="13.7109375" style="23" customWidth="1"/>
    <col min="12034" max="12034" width="23.42578125" style="23" customWidth="1"/>
    <col min="12035" max="12035" width="31.28515625" style="23" customWidth="1"/>
    <col min="12036" max="12036" width="16.42578125" style="23" customWidth="1"/>
    <col min="12037" max="12037" width="7.85546875" style="23" customWidth="1"/>
    <col min="12038" max="12038" width="18.42578125" style="23" customWidth="1"/>
    <col min="12039" max="12040" width="9.7109375" style="23" customWidth="1"/>
    <col min="12041" max="12041" width="13.7109375" style="23" customWidth="1"/>
    <col min="12042" max="12042" width="7" style="23" customWidth="1"/>
    <col min="12043" max="12043" width="13.7109375" style="23" customWidth="1"/>
    <col min="12044" max="12288" width="14.85546875" style="23"/>
    <col min="12289" max="12289" width="13.7109375" style="23" customWidth="1"/>
    <col min="12290" max="12290" width="23.42578125" style="23" customWidth="1"/>
    <col min="12291" max="12291" width="31.28515625" style="23" customWidth="1"/>
    <col min="12292" max="12292" width="16.42578125" style="23" customWidth="1"/>
    <col min="12293" max="12293" width="7.85546875" style="23" customWidth="1"/>
    <col min="12294" max="12294" width="18.42578125" style="23" customWidth="1"/>
    <col min="12295" max="12296" width="9.7109375" style="23" customWidth="1"/>
    <col min="12297" max="12297" width="13.7109375" style="23" customWidth="1"/>
    <col min="12298" max="12298" width="7" style="23" customWidth="1"/>
    <col min="12299" max="12299" width="13.7109375" style="23" customWidth="1"/>
    <col min="12300" max="12544" width="14.85546875" style="23"/>
    <col min="12545" max="12545" width="13.7109375" style="23" customWidth="1"/>
    <col min="12546" max="12546" width="23.42578125" style="23" customWidth="1"/>
    <col min="12547" max="12547" width="31.28515625" style="23" customWidth="1"/>
    <col min="12548" max="12548" width="16.42578125" style="23" customWidth="1"/>
    <col min="12549" max="12549" width="7.85546875" style="23" customWidth="1"/>
    <col min="12550" max="12550" width="18.42578125" style="23" customWidth="1"/>
    <col min="12551" max="12552" width="9.7109375" style="23" customWidth="1"/>
    <col min="12553" max="12553" width="13.7109375" style="23" customWidth="1"/>
    <col min="12554" max="12554" width="7" style="23" customWidth="1"/>
    <col min="12555" max="12555" width="13.7109375" style="23" customWidth="1"/>
    <col min="12556" max="12800" width="14.85546875" style="23"/>
    <col min="12801" max="12801" width="13.7109375" style="23" customWidth="1"/>
    <col min="12802" max="12802" width="23.42578125" style="23" customWidth="1"/>
    <col min="12803" max="12803" width="31.28515625" style="23" customWidth="1"/>
    <col min="12804" max="12804" width="16.42578125" style="23" customWidth="1"/>
    <col min="12805" max="12805" width="7.85546875" style="23" customWidth="1"/>
    <col min="12806" max="12806" width="18.42578125" style="23" customWidth="1"/>
    <col min="12807" max="12808" width="9.7109375" style="23" customWidth="1"/>
    <col min="12809" max="12809" width="13.7109375" style="23" customWidth="1"/>
    <col min="12810" max="12810" width="7" style="23" customWidth="1"/>
    <col min="12811" max="12811" width="13.7109375" style="23" customWidth="1"/>
    <col min="12812" max="13056" width="14.85546875" style="23"/>
    <col min="13057" max="13057" width="13.7109375" style="23" customWidth="1"/>
    <col min="13058" max="13058" width="23.42578125" style="23" customWidth="1"/>
    <col min="13059" max="13059" width="31.28515625" style="23" customWidth="1"/>
    <col min="13060" max="13060" width="16.42578125" style="23" customWidth="1"/>
    <col min="13061" max="13061" width="7.85546875" style="23" customWidth="1"/>
    <col min="13062" max="13062" width="18.42578125" style="23" customWidth="1"/>
    <col min="13063" max="13064" width="9.7109375" style="23" customWidth="1"/>
    <col min="13065" max="13065" width="13.7109375" style="23" customWidth="1"/>
    <col min="13066" max="13066" width="7" style="23" customWidth="1"/>
    <col min="13067" max="13067" width="13.7109375" style="23" customWidth="1"/>
    <col min="13068" max="13312" width="14.85546875" style="23"/>
    <col min="13313" max="13313" width="13.7109375" style="23" customWidth="1"/>
    <col min="13314" max="13314" width="23.42578125" style="23" customWidth="1"/>
    <col min="13315" max="13315" width="31.28515625" style="23" customWidth="1"/>
    <col min="13316" max="13316" width="16.42578125" style="23" customWidth="1"/>
    <col min="13317" max="13317" width="7.85546875" style="23" customWidth="1"/>
    <col min="13318" max="13318" width="18.42578125" style="23" customWidth="1"/>
    <col min="13319" max="13320" width="9.7109375" style="23" customWidth="1"/>
    <col min="13321" max="13321" width="13.7109375" style="23" customWidth="1"/>
    <col min="13322" max="13322" width="7" style="23" customWidth="1"/>
    <col min="13323" max="13323" width="13.7109375" style="23" customWidth="1"/>
    <col min="13324" max="13568" width="14.85546875" style="23"/>
    <col min="13569" max="13569" width="13.7109375" style="23" customWidth="1"/>
    <col min="13570" max="13570" width="23.42578125" style="23" customWidth="1"/>
    <col min="13571" max="13571" width="31.28515625" style="23" customWidth="1"/>
    <col min="13572" max="13572" width="16.42578125" style="23" customWidth="1"/>
    <col min="13573" max="13573" width="7.85546875" style="23" customWidth="1"/>
    <col min="13574" max="13574" width="18.42578125" style="23" customWidth="1"/>
    <col min="13575" max="13576" width="9.7109375" style="23" customWidth="1"/>
    <col min="13577" max="13577" width="13.7109375" style="23" customWidth="1"/>
    <col min="13578" max="13578" width="7" style="23" customWidth="1"/>
    <col min="13579" max="13579" width="13.7109375" style="23" customWidth="1"/>
    <col min="13580" max="13824" width="14.85546875" style="23"/>
    <col min="13825" max="13825" width="13.7109375" style="23" customWidth="1"/>
    <col min="13826" max="13826" width="23.42578125" style="23" customWidth="1"/>
    <col min="13827" max="13827" width="31.28515625" style="23" customWidth="1"/>
    <col min="13828" max="13828" width="16.42578125" style="23" customWidth="1"/>
    <col min="13829" max="13829" width="7.85546875" style="23" customWidth="1"/>
    <col min="13830" max="13830" width="18.42578125" style="23" customWidth="1"/>
    <col min="13831" max="13832" width="9.7109375" style="23" customWidth="1"/>
    <col min="13833" max="13833" width="13.7109375" style="23" customWidth="1"/>
    <col min="13834" max="13834" width="7" style="23" customWidth="1"/>
    <col min="13835" max="13835" width="13.7109375" style="23" customWidth="1"/>
    <col min="13836" max="14080" width="14.85546875" style="23"/>
    <col min="14081" max="14081" width="13.7109375" style="23" customWidth="1"/>
    <col min="14082" max="14082" width="23.42578125" style="23" customWidth="1"/>
    <col min="14083" max="14083" width="31.28515625" style="23" customWidth="1"/>
    <col min="14084" max="14084" width="16.42578125" style="23" customWidth="1"/>
    <col min="14085" max="14085" width="7.85546875" style="23" customWidth="1"/>
    <col min="14086" max="14086" width="18.42578125" style="23" customWidth="1"/>
    <col min="14087" max="14088" width="9.7109375" style="23" customWidth="1"/>
    <col min="14089" max="14089" width="13.7109375" style="23" customWidth="1"/>
    <col min="14090" max="14090" width="7" style="23" customWidth="1"/>
    <col min="14091" max="14091" width="13.7109375" style="23" customWidth="1"/>
    <col min="14092" max="14336" width="14.85546875" style="23"/>
    <col min="14337" max="14337" width="13.7109375" style="23" customWidth="1"/>
    <col min="14338" max="14338" width="23.42578125" style="23" customWidth="1"/>
    <col min="14339" max="14339" width="31.28515625" style="23" customWidth="1"/>
    <col min="14340" max="14340" width="16.42578125" style="23" customWidth="1"/>
    <col min="14341" max="14341" width="7.85546875" style="23" customWidth="1"/>
    <col min="14342" max="14342" width="18.42578125" style="23" customWidth="1"/>
    <col min="14343" max="14344" width="9.7109375" style="23" customWidth="1"/>
    <col min="14345" max="14345" width="13.7109375" style="23" customWidth="1"/>
    <col min="14346" max="14346" width="7" style="23" customWidth="1"/>
    <col min="14347" max="14347" width="13.7109375" style="23" customWidth="1"/>
    <col min="14348" max="14592" width="14.85546875" style="23"/>
    <col min="14593" max="14593" width="13.7109375" style="23" customWidth="1"/>
    <col min="14594" max="14594" width="23.42578125" style="23" customWidth="1"/>
    <col min="14595" max="14595" width="31.28515625" style="23" customWidth="1"/>
    <col min="14596" max="14596" width="16.42578125" style="23" customWidth="1"/>
    <col min="14597" max="14597" width="7.85546875" style="23" customWidth="1"/>
    <col min="14598" max="14598" width="18.42578125" style="23" customWidth="1"/>
    <col min="14599" max="14600" width="9.7109375" style="23" customWidth="1"/>
    <col min="14601" max="14601" width="13.7109375" style="23" customWidth="1"/>
    <col min="14602" max="14602" width="7" style="23" customWidth="1"/>
    <col min="14603" max="14603" width="13.7109375" style="23" customWidth="1"/>
    <col min="14604" max="14848" width="14.85546875" style="23"/>
    <col min="14849" max="14849" width="13.7109375" style="23" customWidth="1"/>
    <col min="14850" max="14850" width="23.42578125" style="23" customWidth="1"/>
    <col min="14851" max="14851" width="31.28515625" style="23" customWidth="1"/>
    <col min="14852" max="14852" width="16.42578125" style="23" customWidth="1"/>
    <col min="14853" max="14853" width="7.85546875" style="23" customWidth="1"/>
    <col min="14854" max="14854" width="18.42578125" style="23" customWidth="1"/>
    <col min="14855" max="14856" width="9.7109375" style="23" customWidth="1"/>
    <col min="14857" max="14857" width="13.7109375" style="23" customWidth="1"/>
    <col min="14858" max="14858" width="7" style="23" customWidth="1"/>
    <col min="14859" max="14859" width="13.7109375" style="23" customWidth="1"/>
    <col min="14860" max="15104" width="14.85546875" style="23"/>
    <col min="15105" max="15105" width="13.7109375" style="23" customWidth="1"/>
    <col min="15106" max="15106" width="23.42578125" style="23" customWidth="1"/>
    <col min="15107" max="15107" width="31.28515625" style="23" customWidth="1"/>
    <col min="15108" max="15108" width="16.42578125" style="23" customWidth="1"/>
    <col min="15109" max="15109" width="7.85546875" style="23" customWidth="1"/>
    <col min="15110" max="15110" width="18.42578125" style="23" customWidth="1"/>
    <col min="15111" max="15112" width="9.7109375" style="23" customWidth="1"/>
    <col min="15113" max="15113" width="13.7109375" style="23" customWidth="1"/>
    <col min="15114" max="15114" width="7" style="23" customWidth="1"/>
    <col min="15115" max="15115" width="13.7109375" style="23" customWidth="1"/>
    <col min="15116" max="15360" width="14.85546875" style="23"/>
    <col min="15361" max="15361" width="13.7109375" style="23" customWidth="1"/>
    <col min="15362" max="15362" width="23.42578125" style="23" customWidth="1"/>
    <col min="15363" max="15363" width="31.28515625" style="23" customWidth="1"/>
    <col min="15364" max="15364" width="16.42578125" style="23" customWidth="1"/>
    <col min="15365" max="15365" width="7.85546875" style="23" customWidth="1"/>
    <col min="15366" max="15366" width="18.42578125" style="23" customWidth="1"/>
    <col min="15367" max="15368" width="9.7109375" style="23" customWidth="1"/>
    <col min="15369" max="15369" width="13.7109375" style="23" customWidth="1"/>
    <col min="15370" max="15370" width="7" style="23" customWidth="1"/>
    <col min="15371" max="15371" width="13.7109375" style="23" customWidth="1"/>
    <col min="15372" max="15616" width="14.85546875" style="23"/>
    <col min="15617" max="15617" width="13.7109375" style="23" customWidth="1"/>
    <col min="15618" max="15618" width="23.42578125" style="23" customWidth="1"/>
    <col min="15619" max="15619" width="31.28515625" style="23" customWidth="1"/>
    <col min="15620" max="15620" width="16.42578125" style="23" customWidth="1"/>
    <col min="15621" max="15621" width="7.85546875" style="23" customWidth="1"/>
    <col min="15622" max="15622" width="18.42578125" style="23" customWidth="1"/>
    <col min="15623" max="15624" width="9.7109375" style="23" customWidth="1"/>
    <col min="15625" max="15625" width="13.7109375" style="23" customWidth="1"/>
    <col min="15626" max="15626" width="7" style="23" customWidth="1"/>
    <col min="15627" max="15627" width="13.7109375" style="23" customWidth="1"/>
    <col min="15628" max="15872" width="14.85546875" style="23"/>
    <col min="15873" max="15873" width="13.7109375" style="23" customWidth="1"/>
    <col min="15874" max="15874" width="23.42578125" style="23" customWidth="1"/>
    <col min="15875" max="15875" width="31.28515625" style="23" customWidth="1"/>
    <col min="15876" max="15876" width="16.42578125" style="23" customWidth="1"/>
    <col min="15877" max="15877" width="7.85546875" style="23" customWidth="1"/>
    <col min="15878" max="15878" width="18.42578125" style="23" customWidth="1"/>
    <col min="15879" max="15880" width="9.7109375" style="23" customWidth="1"/>
    <col min="15881" max="15881" width="13.7109375" style="23" customWidth="1"/>
    <col min="15882" max="15882" width="7" style="23" customWidth="1"/>
    <col min="15883" max="15883" width="13.7109375" style="23" customWidth="1"/>
    <col min="15884" max="16128" width="14.85546875" style="23"/>
    <col min="16129" max="16129" width="13.7109375" style="23" customWidth="1"/>
    <col min="16130" max="16130" width="23.42578125" style="23" customWidth="1"/>
    <col min="16131" max="16131" width="31.28515625" style="23" customWidth="1"/>
    <col min="16132" max="16132" width="16.42578125" style="23" customWidth="1"/>
    <col min="16133" max="16133" width="7.85546875" style="23" customWidth="1"/>
    <col min="16134" max="16134" width="18.42578125" style="23" customWidth="1"/>
    <col min="16135" max="16136" width="9.7109375" style="23" customWidth="1"/>
    <col min="16137" max="16137" width="13.7109375" style="23" customWidth="1"/>
    <col min="16138" max="16138" width="7" style="23" customWidth="1"/>
    <col min="16139" max="16139" width="13.7109375" style="23" customWidth="1"/>
    <col min="16140" max="16384" width="14.85546875" style="23"/>
  </cols>
  <sheetData>
    <row r="1" spans="1:11" ht="21" x14ac:dyDescent="0.35">
      <c r="A1" s="247" t="s">
        <v>350</v>
      </c>
      <c r="B1" s="247"/>
      <c r="C1" s="247"/>
      <c r="D1" s="247"/>
      <c r="E1" s="247"/>
      <c r="F1" s="247"/>
      <c r="G1" s="247"/>
      <c r="H1" s="247"/>
      <c r="I1" s="247"/>
      <c r="J1" s="247"/>
      <c r="K1" s="247"/>
    </row>
    <row r="2" spans="1:11" ht="48" x14ac:dyDescent="0.2">
      <c r="A2" s="25" t="s">
        <v>1</v>
      </c>
      <c r="B2" s="25" t="s">
        <v>2</v>
      </c>
      <c r="C2" s="25" t="s">
        <v>3</v>
      </c>
      <c r="D2" s="26" t="s">
        <v>4</v>
      </c>
      <c r="E2" s="26" t="s">
        <v>5</v>
      </c>
      <c r="F2" s="27" t="s">
        <v>6</v>
      </c>
      <c r="G2" s="26" t="s">
        <v>7</v>
      </c>
      <c r="H2" s="26" t="s">
        <v>8</v>
      </c>
      <c r="I2" s="27" t="s">
        <v>9</v>
      </c>
      <c r="J2" s="27" t="s">
        <v>10</v>
      </c>
      <c r="K2" s="27" t="s">
        <v>11</v>
      </c>
    </row>
    <row r="3" spans="1:11" ht="24" x14ac:dyDescent="0.2">
      <c r="A3" s="28">
        <v>2</v>
      </c>
      <c r="B3" s="17" t="s">
        <v>118</v>
      </c>
      <c r="C3" s="18" t="s">
        <v>119</v>
      </c>
      <c r="D3" s="19" t="s">
        <v>12</v>
      </c>
      <c r="E3" s="19">
        <v>28</v>
      </c>
      <c r="F3" s="20">
        <v>23180</v>
      </c>
      <c r="G3" s="19" t="s">
        <v>0</v>
      </c>
      <c r="H3" s="19">
        <v>1</v>
      </c>
      <c r="I3" s="20">
        <f t="shared" ref="I3:I30" si="0">ROUND(F3-((F3*J3)/100),2)</f>
        <v>23180</v>
      </c>
      <c r="J3" s="20">
        <v>0</v>
      </c>
      <c r="K3" s="20">
        <f t="shared" ref="K3:K30" si="1">ROUND((H3*I3),2)</f>
        <v>23180</v>
      </c>
    </row>
    <row r="4" spans="1:11" ht="24" x14ac:dyDescent="0.2">
      <c r="A4" s="29" t="s">
        <v>120</v>
      </c>
      <c r="B4" s="21" t="s">
        <v>121</v>
      </c>
      <c r="C4" s="18" t="s">
        <v>122</v>
      </c>
      <c r="D4" s="19">
        <v>36</v>
      </c>
      <c r="E4" s="19" t="s">
        <v>14</v>
      </c>
      <c r="F4" s="20">
        <v>2334</v>
      </c>
      <c r="G4" s="19" t="s">
        <v>0</v>
      </c>
      <c r="H4" s="19">
        <v>1</v>
      </c>
      <c r="I4" s="20">
        <f t="shared" si="0"/>
        <v>2334</v>
      </c>
      <c r="J4" s="20">
        <v>0</v>
      </c>
      <c r="K4" s="20">
        <f t="shared" si="1"/>
        <v>2334</v>
      </c>
    </row>
    <row r="5" spans="1:11" x14ac:dyDescent="0.2">
      <c r="A5" s="29">
        <v>2.1</v>
      </c>
      <c r="B5" s="21" t="s">
        <v>123</v>
      </c>
      <c r="C5" s="18" t="s">
        <v>124</v>
      </c>
      <c r="D5" s="19" t="s">
        <v>12</v>
      </c>
      <c r="E5" s="19">
        <v>28</v>
      </c>
      <c r="F5" s="20">
        <v>0</v>
      </c>
      <c r="G5" s="19" t="s">
        <v>0</v>
      </c>
      <c r="H5" s="19">
        <v>1</v>
      </c>
      <c r="I5" s="20">
        <f t="shared" si="0"/>
        <v>0</v>
      </c>
      <c r="J5" s="20">
        <v>0</v>
      </c>
      <c r="K5" s="20">
        <f t="shared" si="1"/>
        <v>0</v>
      </c>
    </row>
    <row r="6" spans="1:11" ht="24" x14ac:dyDescent="0.2">
      <c r="A6" s="29">
        <v>2.2000000000000002</v>
      </c>
      <c r="B6" s="21" t="s">
        <v>125</v>
      </c>
      <c r="C6" s="18" t="s">
        <v>126</v>
      </c>
      <c r="D6" s="19" t="s">
        <v>12</v>
      </c>
      <c r="E6" s="19">
        <v>28</v>
      </c>
      <c r="F6" s="20">
        <v>2550</v>
      </c>
      <c r="G6" s="19" t="s">
        <v>0</v>
      </c>
      <c r="H6" s="19">
        <v>1</v>
      </c>
      <c r="I6" s="20">
        <f t="shared" si="0"/>
        <v>2550</v>
      </c>
      <c r="J6" s="20">
        <v>0</v>
      </c>
      <c r="K6" s="20">
        <f t="shared" si="1"/>
        <v>2550</v>
      </c>
    </row>
    <row r="7" spans="1:11" ht="24" x14ac:dyDescent="0.2">
      <c r="A7" s="29">
        <v>2.2999999999999998</v>
      </c>
      <c r="B7" s="21" t="s">
        <v>127</v>
      </c>
      <c r="C7" s="18" t="s">
        <v>128</v>
      </c>
      <c r="D7" s="19" t="s">
        <v>12</v>
      </c>
      <c r="E7" s="19">
        <v>14</v>
      </c>
      <c r="F7" s="20">
        <v>1250</v>
      </c>
      <c r="G7" s="19" t="s">
        <v>0</v>
      </c>
      <c r="H7" s="19">
        <v>1</v>
      </c>
      <c r="I7" s="20">
        <f t="shared" si="0"/>
        <v>1250</v>
      </c>
      <c r="J7" s="20">
        <v>0</v>
      </c>
      <c r="K7" s="20">
        <f t="shared" si="1"/>
        <v>1250</v>
      </c>
    </row>
    <row r="8" spans="1:11" ht="24" x14ac:dyDescent="0.2">
      <c r="A8" s="29">
        <v>2.4</v>
      </c>
      <c r="B8" s="21" t="s">
        <v>129</v>
      </c>
      <c r="C8" s="18" t="s">
        <v>130</v>
      </c>
      <c r="D8" s="19" t="s">
        <v>12</v>
      </c>
      <c r="E8" s="19">
        <v>14</v>
      </c>
      <c r="F8" s="20">
        <v>0</v>
      </c>
      <c r="G8" s="19" t="s">
        <v>0</v>
      </c>
      <c r="H8" s="19">
        <v>2</v>
      </c>
      <c r="I8" s="20">
        <f t="shared" si="0"/>
        <v>0</v>
      </c>
      <c r="J8" s="20">
        <v>0</v>
      </c>
      <c r="K8" s="20">
        <f t="shared" si="1"/>
        <v>0</v>
      </c>
    </row>
    <row r="9" spans="1:11" x14ac:dyDescent="0.2">
      <c r="A9" s="29">
        <v>2.5</v>
      </c>
      <c r="B9" s="21" t="s">
        <v>131</v>
      </c>
      <c r="C9" s="18" t="s">
        <v>132</v>
      </c>
      <c r="D9" s="19" t="s">
        <v>12</v>
      </c>
      <c r="E9" s="19">
        <v>28</v>
      </c>
      <c r="F9" s="20">
        <v>0</v>
      </c>
      <c r="G9" s="19" t="s">
        <v>0</v>
      </c>
      <c r="H9" s="19">
        <v>1</v>
      </c>
      <c r="I9" s="20">
        <f t="shared" si="0"/>
        <v>0</v>
      </c>
      <c r="J9" s="20">
        <v>0</v>
      </c>
      <c r="K9" s="20">
        <f t="shared" si="1"/>
        <v>0</v>
      </c>
    </row>
    <row r="10" spans="1:11" x14ac:dyDescent="0.2">
      <c r="A10" s="29">
        <v>2.6</v>
      </c>
      <c r="B10" s="21" t="s">
        <v>133</v>
      </c>
      <c r="C10" s="18" t="s">
        <v>134</v>
      </c>
      <c r="D10" s="19" t="s">
        <v>12</v>
      </c>
      <c r="E10" s="19">
        <v>28</v>
      </c>
      <c r="F10" s="20">
        <v>0</v>
      </c>
      <c r="G10" s="19" t="s">
        <v>0</v>
      </c>
      <c r="H10" s="19">
        <v>1</v>
      </c>
      <c r="I10" s="20">
        <f t="shared" si="0"/>
        <v>0</v>
      </c>
      <c r="J10" s="20">
        <v>0</v>
      </c>
      <c r="K10" s="20">
        <f t="shared" si="1"/>
        <v>0</v>
      </c>
    </row>
    <row r="11" spans="1:11" x14ac:dyDescent="0.2">
      <c r="A11" s="29">
        <v>2.7</v>
      </c>
      <c r="B11" s="21" t="s">
        <v>135</v>
      </c>
      <c r="C11" s="18" t="s">
        <v>136</v>
      </c>
      <c r="D11" s="19" t="s">
        <v>12</v>
      </c>
      <c r="E11" s="19">
        <v>14</v>
      </c>
      <c r="F11" s="20">
        <v>0</v>
      </c>
      <c r="G11" s="19" t="s">
        <v>0</v>
      </c>
      <c r="H11" s="19">
        <v>1</v>
      </c>
      <c r="I11" s="20">
        <f t="shared" si="0"/>
        <v>0</v>
      </c>
      <c r="J11" s="20">
        <v>0</v>
      </c>
      <c r="K11" s="20">
        <f t="shared" si="1"/>
        <v>0</v>
      </c>
    </row>
    <row r="12" spans="1:11" ht="24" x14ac:dyDescent="0.2">
      <c r="A12" s="29">
        <v>2.8</v>
      </c>
      <c r="B12" s="21" t="s">
        <v>137</v>
      </c>
      <c r="C12" s="18" t="s">
        <v>138</v>
      </c>
      <c r="D12" s="19" t="s">
        <v>12</v>
      </c>
      <c r="E12" s="19">
        <v>3</v>
      </c>
      <c r="F12" s="20">
        <v>0</v>
      </c>
      <c r="G12" s="19" t="s">
        <v>0</v>
      </c>
      <c r="H12" s="19">
        <v>1</v>
      </c>
      <c r="I12" s="20">
        <f t="shared" si="0"/>
        <v>0</v>
      </c>
      <c r="J12" s="20">
        <v>0</v>
      </c>
      <c r="K12" s="20">
        <f t="shared" si="1"/>
        <v>0</v>
      </c>
    </row>
    <row r="13" spans="1:11" ht="24" x14ac:dyDescent="0.2">
      <c r="A13" s="29" t="s">
        <v>139</v>
      </c>
      <c r="B13" s="21" t="s">
        <v>140</v>
      </c>
      <c r="C13" s="18" t="s">
        <v>141</v>
      </c>
      <c r="D13" s="19">
        <v>36</v>
      </c>
      <c r="E13" s="19" t="s">
        <v>14</v>
      </c>
      <c r="F13" s="20">
        <v>3770</v>
      </c>
      <c r="G13" s="19" t="s">
        <v>0</v>
      </c>
      <c r="H13" s="19">
        <v>1</v>
      </c>
      <c r="I13" s="20">
        <f t="shared" si="0"/>
        <v>3770</v>
      </c>
      <c r="J13" s="20">
        <v>0</v>
      </c>
      <c r="K13" s="20">
        <f t="shared" si="1"/>
        <v>3770</v>
      </c>
    </row>
    <row r="14" spans="1:11" ht="24" x14ac:dyDescent="0.2">
      <c r="A14" s="28">
        <v>3</v>
      </c>
      <c r="B14" s="17" t="s">
        <v>62</v>
      </c>
      <c r="C14" s="18" t="s">
        <v>63</v>
      </c>
      <c r="D14" s="19" t="s">
        <v>12</v>
      </c>
      <c r="E14" s="19">
        <v>28</v>
      </c>
      <c r="F14" s="20">
        <v>18485</v>
      </c>
      <c r="G14" s="19" t="s">
        <v>0</v>
      </c>
      <c r="H14" s="19">
        <v>0</v>
      </c>
      <c r="I14" s="20">
        <f t="shared" si="0"/>
        <v>18485</v>
      </c>
      <c r="J14" s="20">
        <v>0</v>
      </c>
      <c r="K14" s="20">
        <f t="shared" si="1"/>
        <v>0</v>
      </c>
    </row>
    <row r="15" spans="1:11" ht="24" x14ac:dyDescent="0.2">
      <c r="A15" s="29">
        <v>3.1</v>
      </c>
      <c r="B15" s="21" t="s">
        <v>64</v>
      </c>
      <c r="C15" s="18" t="s">
        <v>65</v>
      </c>
      <c r="D15" s="19" t="s">
        <v>12</v>
      </c>
      <c r="E15" s="19">
        <v>28</v>
      </c>
      <c r="F15" s="20">
        <v>0</v>
      </c>
      <c r="G15" s="19" t="s">
        <v>0</v>
      </c>
      <c r="H15" s="19">
        <v>0</v>
      </c>
      <c r="I15" s="20">
        <f t="shared" si="0"/>
        <v>0</v>
      </c>
      <c r="J15" s="20">
        <v>0</v>
      </c>
      <c r="K15" s="20">
        <f t="shared" si="1"/>
        <v>0</v>
      </c>
    </row>
    <row r="16" spans="1:11" ht="24" x14ac:dyDescent="0.2">
      <c r="A16" s="29">
        <v>3.2</v>
      </c>
      <c r="B16" s="21" t="s">
        <v>66</v>
      </c>
      <c r="C16" s="18" t="s">
        <v>67</v>
      </c>
      <c r="D16" s="19" t="s">
        <v>12</v>
      </c>
      <c r="E16" s="19">
        <v>28</v>
      </c>
      <c r="F16" s="20">
        <v>0</v>
      </c>
      <c r="G16" s="19" t="s">
        <v>0</v>
      </c>
      <c r="H16" s="19">
        <v>0</v>
      </c>
      <c r="I16" s="20">
        <f t="shared" si="0"/>
        <v>0</v>
      </c>
      <c r="J16" s="20">
        <v>0</v>
      </c>
      <c r="K16" s="20">
        <f t="shared" si="1"/>
        <v>0</v>
      </c>
    </row>
    <row r="17" spans="1:11" ht="24" x14ac:dyDescent="0.2">
      <c r="A17" s="29">
        <v>3.3</v>
      </c>
      <c r="B17" s="21" t="s">
        <v>68</v>
      </c>
      <c r="C17" s="18" t="s">
        <v>69</v>
      </c>
      <c r="D17" s="19" t="s">
        <v>12</v>
      </c>
      <c r="E17" s="19">
        <v>28</v>
      </c>
      <c r="F17" s="20">
        <v>0</v>
      </c>
      <c r="G17" s="19" t="s">
        <v>0</v>
      </c>
      <c r="H17" s="19">
        <v>0</v>
      </c>
      <c r="I17" s="20">
        <f t="shared" si="0"/>
        <v>0</v>
      </c>
      <c r="J17" s="20">
        <v>0</v>
      </c>
      <c r="K17" s="20">
        <f t="shared" si="1"/>
        <v>0</v>
      </c>
    </row>
    <row r="18" spans="1:11" ht="24" x14ac:dyDescent="0.2">
      <c r="A18" s="29">
        <v>3.4</v>
      </c>
      <c r="B18" s="21" t="s">
        <v>70</v>
      </c>
      <c r="C18" s="18" t="s">
        <v>71</v>
      </c>
      <c r="D18" s="19" t="s">
        <v>12</v>
      </c>
      <c r="E18" s="19">
        <v>28</v>
      </c>
      <c r="F18" s="20">
        <v>0</v>
      </c>
      <c r="G18" s="19" t="s">
        <v>0</v>
      </c>
      <c r="H18" s="19">
        <v>0</v>
      </c>
      <c r="I18" s="20">
        <f t="shared" si="0"/>
        <v>0</v>
      </c>
      <c r="J18" s="20">
        <v>0</v>
      </c>
      <c r="K18" s="20">
        <f t="shared" si="1"/>
        <v>0</v>
      </c>
    </row>
    <row r="19" spans="1:11" ht="24" x14ac:dyDescent="0.2">
      <c r="A19" s="28">
        <v>6</v>
      </c>
      <c r="B19" s="17" t="s">
        <v>72</v>
      </c>
      <c r="C19" s="18" t="s">
        <v>73</v>
      </c>
      <c r="D19" s="19" t="s">
        <v>12</v>
      </c>
      <c r="E19" s="19" t="s">
        <v>14</v>
      </c>
      <c r="F19" s="20">
        <v>153</v>
      </c>
      <c r="G19" s="19" t="s">
        <v>0</v>
      </c>
      <c r="H19" s="19">
        <v>1</v>
      </c>
      <c r="I19" s="20">
        <f t="shared" si="0"/>
        <v>153</v>
      </c>
      <c r="J19" s="20">
        <v>0</v>
      </c>
      <c r="K19" s="20">
        <f t="shared" si="1"/>
        <v>153</v>
      </c>
    </row>
    <row r="20" spans="1:11" ht="24" x14ac:dyDescent="0.2">
      <c r="A20" s="29" t="s">
        <v>74</v>
      </c>
      <c r="B20" s="21" t="s">
        <v>75</v>
      </c>
      <c r="C20" s="18" t="s">
        <v>76</v>
      </c>
      <c r="D20" s="19">
        <v>36</v>
      </c>
      <c r="E20" s="19" t="s">
        <v>14</v>
      </c>
      <c r="F20" s="20">
        <v>30</v>
      </c>
      <c r="G20" s="19" t="s">
        <v>0</v>
      </c>
      <c r="H20" s="19">
        <v>0</v>
      </c>
      <c r="I20" s="20">
        <f t="shared" si="0"/>
        <v>30</v>
      </c>
      <c r="J20" s="20">
        <v>0</v>
      </c>
      <c r="K20" s="20">
        <f t="shared" si="1"/>
        <v>0</v>
      </c>
    </row>
    <row r="21" spans="1:11" ht="24" x14ac:dyDescent="0.2">
      <c r="A21" s="28">
        <v>7</v>
      </c>
      <c r="B21" s="17" t="s">
        <v>77</v>
      </c>
      <c r="C21" s="18" t="s">
        <v>78</v>
      </c>
      <c r="D21" s="19" t="s">
        <v>12</v>
      </c>
      <c r="E21" s="19">
        <v>28</v>
      </c>
      <c r="F21" s="20">
        <v>80</v>
      </c>
      <c r="G21" s="19" t="s">
        <v>0</v>
      </c>
      <c r="H21" s="19">
        <v>1</v>
      </c>
      <c r="I21" s="20">
        <f t="shared" si="0"/>
        <v>80</v>
      </c>
      <c r="J21" s="20">
        <v>0</v>
      </c>
      <c r="K21" s="20">
        <f t="shared" si="1"/>
        <v>80</v>
      </c>
    </row>
    <row r="22" spans="1:11" ht="24" x14ac:dyDescent="0.2">
      <c r="A22" s="28">
        <v>8</v>
      </c>
      <c r="B22" s="17" t="s">
        <v>79</v>
      </c>
      <c r="C22" s="18" t="s">
        <v>80</v>
      </c>
      <c r="D22" s="19" t="s">
        <v>12</v>
      </c>
      <c r="E22" s="19">
        <v>56</v>
      </c>
      <c r="F22" s="20">
        <v>1595</v>
      </c>
      <c r="G22" s="19" t="s">
        <v>0</v>
      </c>
      <c r="H22" s="19">
        <v>0</v>
      </c>
      <c r="I22" s="20">
        <f t="shared" si="0"/>
        <v>1595</v>
      </c>
      <c r="J22" s="20">
        <v>0</v>
      </c>
      <c r="K22" s="20">
        <f t="shared" si="1"/>
        <v>0</v>
      </c>
    </row>
    <row r="23" spans="1:11" ht="24" x14ac:dyDescent="0.2">
      <c r="A23" s="29" t="s">
        <v>81</v>
      </c>
      <c r="B23" s="21" t="s">
        <v>82</v>
      </c>
      <c r="C23" s="18" t="s">
        <v>83</v>
      </c>
      <c r="D23" s="19">
        <v>36</v>
      </c>
      <c r="E23" s="19" t="s">
        <v>14</v>
      </c>
      <c r="F23" s="20">
        <v>264</v>
      </c>
      <c r="G23" s="19" t="s">
        <v>0</v>
      </c>
      <c r="H23" s="19">
        <v>0</v>
      </c>
      <c r="I23" s="20">
        <f t="shared" si="0"/>
        <v>264</v>
      </c>
      <c r="J23" s="20">
        <v>0</v>
      </c>
      <c r="K23" s="20">
        <f t="shared" si="1"/>
        <v>0</v>
      </c>
    </row>
    <row r="24" spans="1:11" ht="24" x14ac:dyDescent="0.2">
      <c r="A24" s="29">
        <v>8.1</v>
      </c>
      <c r="B24" s="21" t="s">
        <v>84</v>
      </c>
      <c r="C24" s="18" t="s">
        <v>85</v>
      </c>
      <c r="D24" s="19" t="s">
        <v>12</v>
      </c>
      <c r="E24" s="19">
        <v>60</v>
      </c>
      <c r="F24" s="20">
        <v>125</v>
      </c>
      <c r="G24" s="19" t="s">
        <v>0</v>
      </c>
      <c r="H24" s="19">
        <v>0</v>
      </c>
      <c r="I24" s="20">
        <f t="shared" si="0"/>
        <v>125</v>
      </c>
      <c r="J24" s="20">
        <v>0</v>
      </c>
      <c r="K24" s="20">
        <f t="shared" si="1"/>
        <v>0</v>
      </c>
    </row>
    <row r="25" spans="1:11" ht="24" x14ac:dyDescent="0.2">
      <c r="A25" s="28">
        <v>9</v>
      </c>
      <c r="B25" s="17" t="s">
        <v>110</v>
      </c>
      <c r="C25" s="18" t="s">
        <v>111</v>
      </c>
      <c r="D25" s="19" t="s">
        <v>12</v>
      </c>
      <c r="E25" s="19" t="s">
        <v>14</v>
      </c>
      <c r="F25" s="20">
        <v>345</v>
      </c>
      <c r="G25" s="19" t="s">
        <v>0</v>
      </c>
      <c r="H25" s="19">
        <v>0</v>
      </c>
      <c r="I25" s="20">
        <f t="shared" si="0"/>
        <v>345</v>
      </c>
      <c r="J25" s="20">
        <v>0</v>
      </c>
      <c r="K25" s="20">
        <f t="shared" si="1"/>
        <v>0</v>
      </c>
    </row>
    <row r="26" spans="1:11" ht="24" x14ac:dyDescent="0.2">
      <c r="A26" s="29" t="s">
        <v>88</v>
      </c>
      <c r="B26" s="21" t="s">
        <v>112</v>
      </c>
      <c r="C26" s="18" t="s">
        <v>113</v>
      </c>
      <c r="D26" s="19">
        <v>36</v>
      </c>
      <c r="E26" s="19" t="s">
        <v>14</v>
      </c>
      <c r="F26" s="20">
        <v>54</v>
      </c>
      <c r="G26" s="19" t="s">
        <v>0</v>
      </c>
      <c r="H26" s="19">
        <v>0</v>
      </c>
      <c r="I26" s="20">
        <f t="shared" si="0"/>
        <v>54</v>
      </c>
      <c r="J26" s="20">
        <v>0</v>
      </c>
      <c r="K26" s="20">
        <f t="shared" si="1"/>
        <v>0</v>
      </c>
    </row>
    <row r="27" spans="1:11" x14ac:dyDescent="0.2">
      <c r="A27" s="28">
        <v>10</v>
      </c>
      <c r="B27" s="17" t="s">
        <v>86</v>
      </c>
      <c r="C27" s="18" t="s">
        <v>87</v>
      </c>
      <c r="D27" s="19" t="s">
        <v>12</v>
      </c>
      <c r="E27" s="19">
        <v>35</v>
      </c>
      <c r="F27" s="20">
        <v>795</v>
      </c>
      <c r="G27" s="19" t="s">
        <v>0</v>
      </c>
      <c r="H27" s="19">
        <v>0</v>
      </c>
      <c r="I27" s="20">
        <f t="shared" si="0"/>
        <v>795</v>
      </c>
      <c r="J27" s="20">
        <v>0</v>
      </c>
      <c r="K27" s="20">
        <f t="shared" si="1"/>
        <v>0</v>
      </c>
    </row>
    <row r="28" spans="1:11" ht="24" x14ac:dyDescent="0.2">
      <c r="A28" s="29" t="s">
        <v>91</v>
      </c>
      <c r="B28" s="21" t="s">
        <v>89</v>
      </c>
      <c r="C28" s="18" t="s">
        <v>90</v>
      </c>
      <c r="D28" s="19">
        <v>36</v>
      </c>
      <c r="E28" s="19" t="s">
        <v>14</v>
      </c>
      <c r="F28" s="20">
        <v>75</v>
      </c>
      <c r="G28" s="19" t="s">
        <v>0</v>
      </c>
      <c r="H28" s="19">
        <v>0</v>
      </c>
      <c r="I28" s="20">
        <f t="shared" si="0"/>
        <v>75</v>
      </c>
      <c r="J28" s="20">
        <v>0</v>
      </c>
      <c r="K28" s="20">
        <f t="shared" si="1"/>
        <v>0</v>
      </c>
    </row>
    <row r="29" spans="1:11" x14ac:dyDescent="0.2">
      <c r="A29" s="28">
        <v>11</v>
      </c>
      <c r="B29" s="17" t="s">
        <v>142</v>
      </c>
      <c r="C29" s="18" t="s">
        <v>143</v>
      </c>
      <c r="D29" s="19" t="s">
        <v>12</v>
      </c>
      <c r="E29" s="19" t="s">
        <v>14</v>
      </c>
      <c r="F29" s="20">
        <v>520</v>
      </c>
      <c r="G29" s="19" t="s">
        <v>0</v>
      </c>
      <c r="H29" s="19">
        <v>0</v>
      </c>
      <c r="I29" s="20">
        <f t="shared" si="0"/>
        <v>520</v>
      </c>
      <c r="J29" s="20">
        <v>0</v>
      </c>
      <c r="K29" s="20">
        <f t="shared" si="1"/>
        <v>0</v>
      </c>
    </row>
    <row r="30" spans="1:11" ht="24" x14ac:dyDescent="0.2">
      <c r="A30" s="29" t="s">
        <v>114</v>
      </c>
      <c r="B30" s="21" t="s">
        <v>92</v>
      </c>
      <c r="C30" s="18" t="s">
        <v>93</v>
      </c>
      <c r="D30" s="19">
        <v>36</v>
      </c>
      <c r="E30" s="19" t="s">
        <v>14</v>
      </c>
      <c r="F30" s="20">
        <v>76.41</v>
      </c>
      <c r="G30" s="19" t="s">
        <v>0</v>
      </c>
      <c r="H30" s="19">
        <v>0</v>
      </c>
      <c r="I30" s="20">
        <f t="shared" si="0"/>
        <v>76.41</v>
      </c>
      <c r="J30" s="20">
        <v>0</v>
      </c>
      <c r="K30" s="20">
        <f t="shared" si="1"/>
        <v>0</v>
      </c>
    </row>
    <row r="31" spans="1:11" ht="12.75" customHeight="1" thickBot="1" x14ac:dyDescent="0.25">
      <c r="A31" s="2" t="s">
        <v>0</v>
      </c>
      <c r="B31" s="2" t="s">
        <v>0</v>
      </c>
      <c r="C31" s="2" t="s">
        <v>0</v>
      </c>
      <c r="D31" s="2" t="s">
        <v>0</v>
      </c>
      <c r="E31" s="2" t="s">
        <v>0</v>
      </c>
      <c r="F31" s="2" t="s">
        <v>0</v>
      </c>
      <c r="G31" s="2" t="s">
        <v>0</v>
      </c>
      <c r="H31" s="2" t="s">
        <v>0</v>
      </c>
      <c r="I31" s="2" t="s">
        <v>0</v>
      </c>
      <c r="J31" s="2" t="s">
        <v>0</v>
      </c>
      <c r="K31" s="2" t="s">
        <v>0</v>
      </c>
    </row>
    <row r="33" spans="1:11" x14ac:dyDescent="0.2">
      <c r="A33" s="253" t="s">
        <v>352</v>
      </c>
      <c r="B33" s="250" t="s">
        <v>0</v>
      </c>
      <c r="C33" s="249"/>
      <c r="D33" s="249"/>
      <c r="I33" s="24" t="s">
        <v>94</v>
      </c>
      <c r="K33" s="30">
        <f>(K3+K5+K6+K7+K8+K9+K10+K11+K12+K14+K15+K16+K17+K18+K19+K21+K22+K24+K25+K27+K29)</f>
        <v>27213</v>
      </c>
    </row>
    <row r="34" spans="1:11" x14ac:dyDescent="0.2">
      <c r="A34" s="250" t="s">
        <v>98</v>
      </c>
      <c r="B34" s="250" t="s">
        <v>0</v>
      </c>
      <c r="C34" s="249"/>
      <c r="D34" s="249"/>
      <c r="I34" s="24" t="s">
        <v>95</v>
      </c>
      <c r="K34" s="30">
        <f>(K4+K20+K23+K26+K28+K30)</f>
        <v>2334</v>
      </c>
    </row>
    <row r="35" spans="1:11" x14ac:dyDescent="0.2">
      <c r="I35" s="24" t="s">
        <v>96</v>
      </c>
      <c r="K35" s="30">
        <f>(K13)</f>
        <v>3770</v>
      </c>
    </row>
    <row r="36" spans="1:11" x14ac:dyDescent="0.2">
      <c r="I36" s="24" t="s">
        <v>97</v>
      </c>
      <c r="K36" s="31">
        <f>(K34+K33+K35)</f>
        <v>33317</v>
      </c>
    </row>
    <row r="37" spans="1:11" x14ac:dyDescent="0.2">
      <c r="A37" s="250" t="s">
        <v>99</v>
      </c>
      <c r="B37" s="249"/>
      <c r="C37" s="249"/>
      <c r="D37" s="249"/>
    </row>
    <row r="38" spans="1:11" ht="21.95" customHeight="1" x14ac:dyDescent="0.2">
      <c r="A38" s="248" t="s">
        <v>0</v>
      </c>
      <c r="B38" s="249"/>
      <c r="C38" s="249"/>
      <c r="D38" s="249"/>
      <c r="E38" s="249"/>
      <c r="F38" s="249"/>
      <c r="G38" s="249"/>
      <c r="I38" s="250" t="s">
        <v>100</v>
      </c>
      <c r="J38" s="249"/>
      <c r="K38" s="1" t="s">
        <v>0</v>
      </c>
    </row>
    <row r="39" spans="1:11" x14ac:dyDescent="0.2">
      <c r="A39" s="249"/>
      <c r="B39" s="249"/>
      <c r="C39" s="249"/>
      <c r="D39" s="249"/>
      <c r="E39" s="249"/>
      <c r="F39" s="249"/>
      <c r="G39" s="249"/>
      <c r="K39" s="32"/>
    </row>
    <row r="40" spans="1:11" ht="13.5" thickBot="1" x14ac:dyDescent="0.25">
      <c r="A40" s="2" t="s">
        <v>0</v>
      </c>
      <c r="B40" s="2" t="s">
        <v>0</v>
      </c>
      <c r="C40" s="2" t="s">
        <v>0</v>
      </c>
      <c r="D40" s="2" t="s">
        <v>0</v>
      </c>
      <c r="E40" s="2" t="s">
        <v>0</v>
      </c>
      <c r="F40" s="2" t="s">
        <v>0</v>
      </c>
      <c r="G40" s="2" t="s">
        <v>0</v>
      </c>
      <c r="H40" s="2" t="s">
        <v>0</v>
      </c>
      <c r="I40" s="2" t="s">
        <v>0</v>
      </c>
      <c r="J40" s="2" t="s">
        <v>0</v>
      </c>
      <c r="K40" s="2" t="s">
        <v>0</v>
      </c>
    </row>
    <row r="41" spans="1:11" ht="12.75" customHeight="1" x14ac:dyDescent="0.2">
      <c r="A41" s="251" t="s">
        <v>101</v>
      </c>
      <c r="B41" s="249"/>
      <c r="C41" s="249"/>
      <c r="D41" s="249"/>
      <c r="E41" s="249"/>
      <c r="F41" s="249"/>
      <c r="G41" s="249"/>
      <c r="H41" s="249"/>
      <c r="I41" s="249"/>
      <c r="J41" s="249"/>
      <c r="K41" s="249"/>
    </row>
    <row r="42" spans="1:11" ht="12.75" customHeight="1" x14ac:dyDescent="0.2">
      <c r="A42" s="249"/>
      <c r="B42" s="249"/>
      <c r="C42" s="249"/>
      <c r="D42" s="249"/>
      <c r="E42" s="249"/>
      <c r="F42" s="249"/>
      <c r="G42" s="249"/>
      <c r="H42" s="249"/>
      <c r="I42" s="249"/>
      <c r="J42" s="249"/>
      <c r="K42" s="249"/>
    </row>
    <row r="43" spans="1:11" x14ac:dyDescent="0.2">
      <c r="A43" s="249"/>
      <c r="B43" s="249"/>
      <c r="C43" s="249"/>
      <c r="D43" s="249"/>
      <c r="E43" s="249"/>
      <c r="F43" s="249"/>
      <c r="G43" s="249"/>
      <c r="H43" s="249"/>
      <c r="I43" s="249"/>
      <c r="J43" s="249"/>
      <c r="K43" s="249"/>
    </row>
  </sheetData>
  <mergeCells count="7">
    <mergeCell ref="A1:K1"/>
    <mergeCell ref="A38:G39"/>
    <mergeCell ref="I38:J38"/>
    <mergeCell ref="A41:K43"/>
    <mergeCell ref="A33:D33"/>
    <mergeCell ref="A34:D34"/>
    <mergeCell ref="A37:D37"/>
  </mergeCells>
  <pageMargins left="0.25" right="0.25" top="0.5" bottom="0.75" header="0.3" footer="0.3"/>
  <pageSetup scale="82" fitToHeight="0" orientation="landscape" r:id="rId1"/>
  <headerFooter>
    <oddFooter>&amp;CPage &amp;P of &amp;N
&amp;R&amp;D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6"/>
  <sheetViews>
    <sheetView workbookViewId="0">
      <pane xSplit="2" ySplit="7" topLeftCell="C8" activePane="bottomRight" state="frozen"/>
      <selection pane="topRight" activeCell="C1" sqref="C1"/>
      <selection pane="bottomLeft" activeCell="A7" sqref="A7"/>
      <selection pane="bottomRight" activeCell="B3" sqref="B3:B4"/>
    </sheetView>
  </sheetViews>
  <sheetFormatPr defaultRowHeight="12.75" x14ac:dyDescent="0.2"/>
  <cols>
    <col min="1" max="1" width="19.28515625" style="34" customWidth="1"/>
    <col min="2" max="2" width="87.5703125" style="34" bestFit="1" customWidth="1"/>
    <col min="3" max="3" width="7.7109375" style="34" customWidth="1"/>
    <col min="4" max="5" width="10.7109375" style="34" customWidth="1"/>
    <col min="6" max="7" width="10.7109375" style="229" customWidth="1"/>
    <col min="8" max="8" width="11.5703125" style="34" customWidth="1"/>
    <col min="9" max="9" width="9.140625" style="34" customWidth="1"/>
    <col min="10" max="14" width="9.7109375" style="34" customWidth="1"/>
    <col min="15" max="15" width="16.7109375" style="34" bestFit="1" customWidth="1"/>
    <col min="16" max="16384" width="9.140625" style="34"/>
  </cols>
  <sheetData>
    <row r="1" spans="1:15" s="246" customFormat="1" ht="21" x14ac:dyDescent="0.35">
      <c r="A1" s="247" t="s">
        <v>350</v>
      </c>
      <c r="B1" s="247"/>
      <c r="C1" s="247"/>
      <c r="D1" s="247"/>
      <c r="E1" s="247"/>
      <c r="F1" s="247"/>
      <c r="G1" s="247"/>
      <c r="H1" s="247"/>
      <c r="I1" s="247"/>
      <c r="J1" s="247"/>
      <c r="K1" s="247"/>
    </row>
    <row r="2" spans="1:15" ht="26.25" x14ac:dyDescent="0.2">
      <c r="A2" s="36" t="s">
        <v>148</v>
      </c>
      <c r="B2" s="37" t="s">
        <v>149</v>
      </c>
      <c r="H2" s="38"/>
      <c r="I2" s="38"/>
      <c r="J2" s="39" t="s">
        <v>150</v>
      </c>
      <c r="K2" s="39" t="s">
        <v>151</v>
      </c>
      <c r="L2" s="39" t="s">
        <v>152</v>
      </c>
      <c r="M2" s="39" t="s">
        <v>153</v>
      </c>
      <c r="N2" s="39" t="s">
        <v>154</v>
      </c>
      <c r="O2" s="39" t="s">
        <v>155</v>
      </c>
    </row>
    <row r="3" spans="1:15" ht="16.149999999999999" customHeight="1" x14ac:dyDescent="0.2">
      <c r="A3" s="36"/>
      <c r="B3" s="252" t="s">
        <v>351</v>
      </c>
      <c r="H3" s="38" t="s">
        <v>156</v>
      </c>
      <c r="I3" s="38"/>
      <c r="J3" s="40">
        <f>J121</f>
        <v>8539.58</v>
      </c>
      <c r="K3" s="40">
        <f t="shared" ref="K3:N3" si="0">K121</f>
        <v>5415.5800000000008</v>
      </c>
      <c r="L3" s="40">
        <f t="shared" si="0"/>
        <v>8268.06</v>
      </c>
      <c r="M3" s="40">
        <f t="shared" si="0"/>
        <v>2053.34</v>
      </c>
      <c r="N3" s="40">
        <f t="shared" si="0"/>
        <v>5884.3000000000011</v>
      </c>
      <c r="O3" s="40">
        <f>SUM(J3:N3)</f>
        <v>30160.86</v>
      </c>
    </row>
    <row r="4" spans="1:15" ht="16.149999999999999" customHeight="1" x14ac:dyDescent="0.25">
      <c r="B4" s="252"/>
      <c r="H4" s="41" t="s">
        <v>157</v>
      </c>
      <c r="I4" s="41"/>
      <c r="J4" s="42">
        <f>J150</f>
        <v>3809.97</v>
      </c>
      <c r="K4" s="42">
        <f t="shared" ref="K4:N4" si="1">K150</f>
        <v>4536.4699999999993</v>
      </c>
      <c r="L4" s="42">
        <f t="shared" si="1"/>
        <v>4985.0199999999995</v>
      </c>
      <c r="M4" s="42">
        <f t="shared" si="1"/>
        <v>607.5</v>
      </c>
      <c r="N4" s="42">
        <f t="shared" si="1"/>
        <v>5818.82</v>
      </c>
      <c r="O4" s="43">
        <f>SUM(J4:N4)</f>
        <v>19757.78</v>
      </c>
    </row>
    <row r="5" spans="1:15" ht="16.149999999999999" customHeight="1" x14ac:dyDescent="0.25">
      <c r="B5" s="44" t="s">
        <v>158</v>
      </c>
      <c r="H5" s="38"/>
      <c r="I5" s="38"/>
      <c r="J5" s="45">
        <f>SUM(J3:J4)</f>
        <v>12349.55</v>
      </c>
      <c r="K5" s="45">
        <f t="shared" ref="K5:N5" si="2">SUM(K3:K4)</f>
        <v>9952.0499999999993</v>
      </c>
      <c r="L5" s="45">
        <f t="shared" si="2"/>
        <v>13253.079999999998</v>
      </c>
      <c r="M5" s="45">
        <f t="shared" si="2"/>
        <v>2660.84</v>
      </c>
      <c r="N5" s="45">
        <f t="shared" si="2"/>
        <v>11703.12</v>
      </c>
      <c r="O5" s="46">
        <f>SUM(J5:N5)</f>
        <v>49918.639999999992</v>
      </c>
    </row>
    <row r="6" spans="1:15" ht="16.149999999999999" customHeight="1" thickBot="1" x14ac:dyDescent="0.25">
      <c r="B6" s="47"/>
      <c r="J6" s="48"/>
      <c r="K6" s="48"/>
      <c r="L6" s="48"/>
      <c r="M6" s="48"/>
      <c r="N6" s="48"/>
    </row>
    <row r="7" spans="1:15" ht="24.75" thickBot="1" x14ac:dyDescent="0.25">
      <c r="A7" s="49" t="s">
        <v>2</v>
      </c>
      <c r="B7" s="50" t="s">
        <v>3</v>
      </c>
      <c r="C7" s="50" t="s">
        <v>159</v>
      </c>
      <c r="D7" s="50" t="s">
        <v>160</v>
      </c>
      <c r="E7" s="50" t="s">
        <v>161</v>
      </c>
      <c r="F7" s="230" t="s">
        <v>162</v>
      </c>
      <c r="G7" s="51" t="s">
        <v>349</v>
      </c>
      <c r="H7" s="51" t="s">
        <v>9</v>
      </c>
      <c r="I7" s="52"/>
      <c r="J7" s="49" t="s">
        <v>163</v>
      </c>
      <c r="K7" s="50" t="s">
        <v>163</v>
      </c>
      <c r="L7" s="50" t="s">
        <v>163</v>
      </c>
      <c r="M7" s="50" t="s">
        <v>163</v>
      </c>
      <c r="N7" s="50" t="s">
        <v>163</v>
      </c>
      <c r="O7" s="51" t="s">
        <v>164</v>
      </c>
    </row>
    <row r="8" spans="1:15" ht="15.75" x14ac:dyDescent="0.25">
      <c r="A8" s="53"/>
      <c r="B8" s="54" t="s">
        <v>165</v>
      </c>
      <c r="C8" s="55"/>
      <c r="D8" s="55"/>
      <c r="E8" s="55"/>
      <c r="F8" s="231"/>
      <c r="G8" s="56"/>
      <c r="H8" s="56"/>
      <c r="I8" s="57"/>
      <c r="J8" s="58">
        <f>(J9*$H9)+(J10*$H10)+(J11*$H11)+(J12*$H12)</f>
        <v>332.78</v>
      </c>
      <c r="K8" s="59">
        <f t="shared" ref="K8:N8" si="3">(K9*$H9)+(K10*$H10)+(K11*$H11)+(K12*$H12)</f>
        <v>24</v>
      </c>
      <c r="L8" s="59">
        <f t="shared" si="3"/>
        <v>24</v>
      </c>
      <c r="M8" s="59">
        <f t="shared" si="3"/>
        <v>12</v>
      </c>
      <c r="N8" s="59">
        <f t="shared" si="3"/>
        <v>24</v>
      </c>
      <c r="O8" s="60">
        <f>SUM(O9:O12)</f>
        <v>416.78</v>
      </c>
    </row>
    <row r="9" spans="1:15" ht="15" x14ac:dyDescent="0.25">
      <c r="A9" s="61" t="s">
        <v>166</v>
      </c>
      <c r="B9" s="62" t="s">
        <v>167</v>
      </c>
      <c r="C9" s="63" t="s">
        <v>168</v>
      </c>
      <c r="D9" s="63" t="s">
        <v>169</v>
      </c>
      <c r="E9" s="64">
        <f t="shared" ref="E9:E12" si="4">SUM(J9:N9)</f>
        <v>0</v>
      </c>
      <c r="F9" s="232">
        <v>0</v>
      </c>
      <c r="G9" s="66">
        <v>12.17</v>
      </c>
      <c r="H9" s="66">
        <f>ROUND(G9*(1-F9),2)</f>
        <v>12.17</v>
      </c>
      <c r="I9" s="52"/>
      <c r="J9" s="67">
        <v>0</v>
      </c>
      <c r="K9" s="68">
        <v>0</v>
      </c>
      <c r="L9" s="68">
        <v>0</v>
      </c>
      <c r="M9" s="68">
        <v>0</v>
      </c>
      <c r="N9" s="68">
        <v>0</v>
      </c>
      <c r="O9" s="69">
        <f>E9*H9</f>
        <v>0</v>
      </c>
    </row>
    <row r="10" spans="1:15" ht="15" x14ac:dyDescent="0.25">
      <c r="A10" s="61" t="s">
        <v>170</v>
      </c>
      <c r="B10" s="62" t="s">
        <v>171</v>
      </c>
      <c r="C10" s="63" t="s">
        <v>172</v>
      </c>
      <c r="D10" s="63" t="s">
        <v>169</v>
      </c>
      <c r="E10" s="64">
        <f t="shared" si="4"/>
        <v>12</v>
      </c>
      <c r="F10" s="232">
        <v>0</v>
      </c>
      <c r="G10" s="66">
        <v>12</v>
      </c>
      <c r="H10" s="66">
        <f>ROUND(G10*(1-F10),2)</f>
        <v>12</v>
      </c>
      <c r="I10" s="52"/>
      <c r="J10" s="67">
        <v>5</v>
      </c>
      <c r="K10" s="68">
        <v>2</v>
      </c>
      <c r="L10" s="68">
        <v>2</v>
      </c>
      <c r="M10" s="68">
        <v>1</v>
      </c>
      <c r="N10" s="68">
        <v>2</v>
      </c>
      <c r="O10" s="69">
        <f>E10*H10</f>
        <v>144</v>
      </c>
    </row>
    <row r="11" spans="1:15" ht="15" x14ac:dyDescent="0.25">
      <c r="A11" s="70" t="s">
        <v>173</v>
      </c>
      <c r="B11" s="62" t="s">
        <v>174</v>
      </c>
      <c r="C11" s="63" t="s">
        <v>175</v>
      </c>
      <c r="D11" s="63" t="s">
        <v>176</v>
      </c>
      <c r="E11" s="64">
        <f t="shared" si="4"/>
        <v>1</v>
      </c>
      <c r="F11" s="232">
        <v>0</v>
      </c>
      <c r="G11" s="66">
        <v>267</v>
      </c>
      <c r="H11" s="66">
        <f>ROUND(G11*(1-F11),2)</f>
        <v>267</v>
      </c>
      <c r="I11" s="52"/>
      <c r="J11" s="67">
        <v>1</v>
      </c>
      <c r="K11" s="68">
        <v>0</v>
      </c>
      <c r="L11" s="68">
        <v>0</v>
      </c>
      <c r="M11" s="68">
        <v>0</v>
      </c>
      <c r="N11" s="68">
        <v>0</v>
      </c>
      <c r="O11" s="69">
        <f>E11*H11</f>
        <v>267</v>
      </c>
    </row>
    <row r="12" spans="1:15" ht="15.75" thickBot="1" x14ac:dyDescent="0.3">
      <c r="A12" s="71" t="s">
        <v>177</v>
      </c>
      <c r="B12" s="72" t="s">
        <v>178</v>
      </c>
      <c r="C12" s="73" t="s">
        <v>175</v>
      </c>
      <c r="D12" s="73" t="s">
        <v>176</v>
      </c>
      <c r="E12" s="74">
        <f t="shared" si="4"/>
        <v>1</v>
      </c>
      <c r="F12" s="233">
        <v>0</v>
      </c>
      <c r="G12" s="76">
        <v>5.78</v>
      </c>
      <c r="H12" s="76">
        <f>ROUND(G12*(1-F12),2)</f>
        <v>5.78</v>
      </c>
      <c r="I12" s="52"/>
      <c r="J12" s="77">
        <v>1</v>
      </c>
      <c r="K12" s="78">
        <v>0</v>
      </c>
      <c r="L12" s="78">
        <v>0</v>
      </c>
      <c r="M12" s="78">
        <v>0</v>
      </c>
      <c r="N12" s="78">
        <v>0</v>
      </c>
      <c r="O12" s="79">
        <f>E12*H12</f>
        <v>5.78</v>
      </c>
    </row>
    <row r="13" spans="1:15" ht="13.5" thickBot="1" x14ac:dyDescent="0.25">
      <c r="B13" s="52"/>
      <c r="G13" s="35"/>
    </row>
    <row r="14" spans="1:15" ht="16.5" thickBot="1" x14ac:dyDescent="0.3">
      <c r="A14" s="80"/>
      <c r="B14" s="81" t="s">
        <v>179</v>
      </c>
      <c r="C14" s="82"/>
      <c r="D14" s="82"/>
      <c r="E14" s="82"/>
      <c r="F14" s="234"/>
      <c r="G14" s="83"/>
      <c r="H14" s="83"/>
      <c r="I14" s="84"/>
      <c r="J14" s="85">
        <f>(J15*$H15)+(J16*$H16)+(J17*$H17)+(J18*$H18)+(J19*$H19)+(J20*$H20)+(J21*$H21)+(J22*$H22)+(J23*$H23)+(J24*$H24)+(J25*$H25)+(J26*$H26)+(J27*$H27)+(J28*$H28)+(J29*$H29)+(J30*$H30)+(J31*$H31)+(J32*$H32)+(J33*$H33)+(J34*$H34)+(J35*$H35)+(J36*$H36)+(J37*$H37)+(J38*$H38)+(J39*$H39)+(J40*$H40)+(J41*$H41)+(J42*$H42)+(J43*$H43)+(J44*$H44)+(J45*$H45)+(J45*$H45)+(J46*$H46)</f>
        <v>6973.14</v>
      </c>
      <c r="K14" s="86">
        <f>(K15*$H15)+(K16*$H16)+(K17*$H17)+(K18*$H18)+(K19*$H19)+(K20*$H20)+(K21*$H21)+(K22*$H22)+(K23*$H23)+(K24*$H24)+(K25*$H25)+(K26*$H26)+(K27*$H27)+(K28*$H28)+(K29*$H29)+(K30*$H30)+(K31*$H31)+(K32*$H32)+(K33*$H33)+(K34*$H34)+(K35*$H35)+(K36*$H36)+(K37*$H37)+(K38*$H38)+(K39*$H39)+(K40*$H40)+(K41*$H41)+(K42*$H42)+(K43*$H43)+(K44*$H44)+(K45*$H45)+(K45*$H45)+(K46*$H46)</f>
        <v>4939.6600000000008</v>
      </c>
      <c r="L14" s="86">
        <f t="shared" ref="L14:N14" si="5">(L15*$H15)+(L16*$H16)+(L17*$H17)+(L18*$H18)+(L19*$H19)+(L20*$H20)+(L21*$H21)+(L22*$H22)+(L23*$H23)+(L24*$H24)+(L25*$H25)+(L26*$H26)+(L27*$H27)+(L28*$H28)+(L29*$H29)+(L30*$H30)+(L31*$H31)+(L32*$H32)+(L33*$H33)+(L34*$H34)+(L35*$H35)+(L36*$H36)+(L37*$H37)+(L38*$H38)+(L39*$H39)+(L40*$H40)+(L41*$H41)+(L42*$H42)+(L43*$H43)+(L44*$H44)+(L45*$H45)+(L45*$H45)+(L46*$H46)</f>
        <v>7792.14</v>
      </c>
      <c r="M14" s="86">
        <f t="shared" si="5"/>
        <v>1589.4199999999998</v>
      </c>
      <c r="N14" s="86">
        <f t="shared" si="5"/>
        <v>5408.380000000001</v>
      </c>
      <c r="O14" s="87">
        <f>SUM(O15:O46)</f>
        <v>26702.739999999998</v>
      </c>
    </row>
    <row r="15" spans="1:15" ht="15" x14ac:dyDescent="0.25">
      <c r="A15" s="88" t="s">
        <v>180</v>
      </c>
      <c r="B15" s="89" t="s">
        <v>181</v>
      </c>
      <c r="C15" s="90" t="s">
        <v>182</v>
      </c>
      <c r="D15" s="90" t="s">
        <v>183</v>
      </c>
      <c r="E15" s="90">
        <f t="shared" ref="E15:E46" si="6">SUM(J15:N15)</f>
        <v>0</v>
      </c>
      <c r="F15" s="235">
        <v>0</v>
      </c>
      <c r="G15" s="92">
        <v>10.86</v>
      </c>
      <c r="H15" s="92">
        <f t="shared" ref="H15:H78" si="7">ROUND(G15*(1-F15),2)</f>
        <v>10.86</v>
      </c>
      <c r="I15" s="84"/>
      <c r="J15" s="93">
        <v>0</v>
      </c>
      <c r="K15" s="94">
        <v>0</v>
      </c>
      <c r="L15" s="94">
        <v>0</v>
      </c>
      <c r="M15" s="94">
        <v>0</v>
      </c>
      <c r="N15" s="94">
        <v>0</v>
      </c>
      <c r="O15" s="95">
        <f t="shared" ref="O15:O46" si="8">E15*H15</f>
        <v>0</v>
      </c>
    </row>
    <row r="16" spans="1:15" ht="15" x14ac:dyDescent="0.25">
      <c r="A16" s="96" t="s">
        <v>184</v>
      </c>
      <c r="B16" s="97" t="s">
        <v>181</v>
      </c>
      <c r="C16" s="98" t="s">
        <v>185</v>
      </c>
      <c r="D16" s="98" t="s">
        <v>183</v>
      </c>
      <c r="E16" s="98">
        <f t="shared" si="6"/>
        <v>84</v>
      </c>
      <c r="F16" s="232">
        <v>0</v>
      </c>
      <c r="G16" s="66">
        <v>11.84</v>
      </c>
      <c r="H16" s="66">
        <f t="shared" si="7"/>
        <v>11.84</v>
      </c>
      <c r="I16" s="84"/>
      <c r="J16" s="67">
        <v>24</v>
      </c>
      <c r="K16" s="68">
        <v>20</v>
      </c>
      <c r="L16" s="68">
        <v>25</v>
      </c>
      <c r="M16" s="68">
        <v>0</v>
      </c>
      <c r="N16" s="68">
        <v>15</v>
      </c>
      <c r="O16" s="69">
        <f t="shared" si="8"/>
        <v>994.56</v>
      </c>
    </row>
    <row r="17" spans="1:15" ht="15" x14ac:dyDescent="0.25">
      <c r="A17" s="96" t="s">
        <v>186</v>
      </c>
      <c r="B17" s="97" t="s">
        <v>181</v>
      </c>
      <c r="C17" s="98" t="s">
        <v>187</v>
      </c>
      <c r="D17" s="98" t="s">
        <v>183</v>
      </c>
      <c r="E17" s="98">
        <f t="shared" si="6"/>
        <v>84</v>
      </c>
      <c r="F17" s="232">
        <v>0</v>
      </c>
      <c r="G17" s="66">
        <v>13.28</v>
      </c>
      <c r="H17" s="66">
        <f t="shared" si="7"/>
        <v>13.28</v>
      </c>
      <c r="I17" s="84"/>
      <c r="J17" s="67">
        <v>24</v>
      </c>
      <c r="K17" s="68">
        <v>20</v>
      </c>
      <c r="L17" s="68">
        <v>25</v>
      </c>
      <c r="M17" s="68">
        <v>0</v>
      </c>
      <c r="N17" s="68">
        <v>15</v>
      </c>
      <c r="O17" s="69">
        <f t="shared" si="8"/>
        <v>1115.52</v>
      </c>
    </row>
    <row r="18" spans="1:15" ht="15" x14ac:dyDescent="0.25">
      <c r="A18" s="96" t="s">
        <v>188</v>
      </c>
      <c r="B18" s="97" t="s">
        <v>181</v>
      </c>
      <c r="C18" s="98" t="s">
        <v>189</v>
      </c>
      <c r="D18" s="98" t="s">
        <v>183</v>
      </c>
      <c r="E18" s="98">
        <f t="shared" si="6"/>
        <v>0</v>
      </c>
      <c r="F18" s="232">
        <v>0</v>
      </c>
      <c r="G18" s="66">
        <v>15.72</v>
      </c>
      <c r="H18" s="66">
        <f t="shared" si="7"/>
        <v>15.72</v>
      </c>
      <c r="I18" s="84"/>
      <c r="J18" s="67">
        <v>0</v>
      </c>
      <c r="K18" s="68">
        <v>0</v>
      </c>
      <c r="L18" s="68">
        <v>0</v>
      </c>
      <c r="M18" s="68">
        <v>0</v>
      </c>
      <c r="N18" s="68">
        <v>0</v>
      </c>
      <c r="O18" s="69">
        <f t="shared" si="8"/>
        <v>0</v>
      </c>
    </row>
    <row r="19" spans="1:15" ht="15" x14ac:dyDescent="0.25">
      <c r="A19" s="96" t="s">
        <v>190</v>
      </c>
      <c r="B19" s="97" t="s">
        <v>181</v>
      </c>
      <c r="C19" s="98" t="s">
        <v>191</v>
      </c>
      <c r="D19" s="98" t="s">
        <v>183</v>
      </c>
      <c r="E19" s="98">
        <f t="shared" si="6"/>
        <v>0</v>
      </c>
      <c r="F19" s="232">
        <v>0</v>
      </c>
      <c r="G19" s="66">
        <v>18.12</v>
      </c>
      <c r="H19" s="66">
        <f t="shared" si="7"/>
        <v>18.12</v>
      </c>
      <c r="I19" s="84"/>
      <c r="J19" s="67">
        <v>0</v>
      </c>
      <c r="K19" s="68">
        <v>0</v>
      </c>
      <c r="L19" s="68">
        <v>0</v>
      </c>
      <c r="M19" s="68">
        <v>0</v>
      </c>
      <c r="N19" s="68">
        <v>0</v>
      </c>
      <c r="O19" s="69">
        <f t="shared" si="8"/>
        <v>0</v>
      </c>
    </row>
    <row r="20" spans="1:15" ht="15" x14ac:dyDescent="0.25">
      <c r="A20" s="96" t="s">
        <v>192</v>
      </c>
      <c r="B20" s="97" t="s">
        <v>181</v>
      </c>
      <c r="C20" s="98" t="s">
        <v>193</v>
      </c>
      <c r="D20" s="98" t="s">
        <v>183</v>
      </c>
      <c r="E20" s="98">
        <f t="shared" si="6"/>
        <v>0</v>
      </c>
      <c r="F20" s="232">
        <v>0</v>
      </c>
      <c r="G20" s="66">
        <v>20.53</v>
      </c>
      <c r="H20" s="66">
        <f t="shared" si="7"/>
        <v>20.53</v>
      </c>
      <c r="I20" s="84"/>
      <c r="J20" s="67">
        <v>0</v>
      </c>
      <c r="K20" s="68">
        <v>0</v>
      </c>
      <c r="L20" s="68">
        <v>0</v>
      </c>
      <c r="M20" s="68">
        <v>0</v>
      </c>
      <c r="N20" s="68">
        <v>0</v>
      </c>
      <c r="O20" s="69">
        <f t="shared" si="8"/>
        <v>0</v>
      </c>
    </row>
    <row r="21" spans="1:15" ht="15" x14ac:dyDescent="0.25">
      <c r="A21" s="96" t="s">
        <v>194</v>
      </c>
      <c r="B21" s="97" t="s">
        <v>181</v>
      </c>
      <c r="C21" s="98" t="s">
        <v>195</v>
      </c>
      <c r="D21" s="98" t="s">
        <v>183</v>
      </c>
      <c r="E21" s="98">
        <f t="shared" si="6"/>
        <v>0</v>
      </c>
      <c r="F21" s="232">
        <v>0</v>
      </c>
      <c r="G21" s="66">
        <v>22.95</v>
      </c>
      <c r="H21" s="66">
        <f t="shared" si="7"/>
        <v>22.95</v>
      </c>
      <c r="I21" s="84"/>
      <c r="J21" s="67">
        <v>0</v>
      </c>
      <c r="K21" s="68">
        <v>0</v>
      </c>
      <c r="L21" s="68">
        <v>0</v>
      </c>
      <c r="M21" s="68">
        <v>0</v>
      </c>
      <c r="N21" s="68">
        <v>0</v>
      </c>
      <c r="O21" s="69">
        <f t="shared" si="8"/>
        <v>0</v>
      </c>
    </row>
    <row r="22" spans="1:15" ht="15.75" thickBot="1" x14ac:dyDescent="0.3">
      <c r="A22" s="99" t="s">
        <v>196</v>
      </c>
      <c r="B22" s="100" t="s">
        <v>181</v>
      </c>
      <c r="C22" s="101" t="s">
        <v>197</v>
      </c>
      <c r="D22" s="101" t="s">
        <v>183</v>
      </c>
      <c r="E22" s="101">
        <f t="shared" si="6"/>
        <v>0</v>
      </c>
      <c r="F22" s="233">
        <v>0</v>
      </c>
      <c r="G22" s="76">
        <v>25.37</v>
      </c>
      <c r="H22" s="76">
        <f t="shared" si="7"/>
        <v>25.37</v>
      </c>
      <c r="I22" s="84"/>
      <c r="J22" s="77">
        <v>0</v>
      </c>
      <c r="K22" s="78">
        <v>0</v>
      </c>
      <c r="L22" s="78">
        <v>0</v>
      </c>
      <c r="M22" s="78">
        <v>0</v>
      </c>
      <c r="N22" s="78">
        <v>0</v>
      </c>
      <c r="O22" s="79">
        <f t="shared" si="8"/>
        <v>0</v>
      </c>
    </row>
    <row r="23" spans="1:15" ht="15" x14ac:dyDescent="0.25">
      <c r="A23" s="102" t="s">
        <v>198</v>
      </c>
      <c r="B23" s="103" t="s">
        <v>199</v>
      </c>
      <c r="C23" s="104" t="s">
        <v>200</v>
      </c>
      <c r="D23" s="104" t="s">
        <v>183</v>
      </c>
      <c r="E23" s="104">
        <f t="shared" si="6"/>
        <v>0</v>
      </c>
      <c r="F23" s="236">
        <v>0</v>
      </c>
      <c r="G23" s="105">
        <v>7.79</v>
      </c>
      <c r="H23" s="105">
        <f t="shared" si="7"/>
        <v>7.79</v>
      </c>
      <c r="I23" s="106"/>
      <c r="J23" s="107">
        <v>0</v>
      </c>
      <c r="K23" s="108">
        <v>0</v>
      </c>
      <c r="L23" s="108">
        <v>0</v>
      </c>
      <c r="M23" s="108">
        <v>0</v>
      </c>
      <c r="N23" s="108">
        <v>0</v>
      </c>
      <c r="O23" s="95">
        <f t="shared" si="8"/>
        <v>0</v>
      </c>
    </row>
    <row r="24" spans="1:15" ht="15" x14ac:dyDescent="0.25">
      <c r="A24" s="109" t="s">
        <v>201</v>
      </c>
      <c r="B24" s="110" t="s">
        <v>199</v>
      </c>
      <c r="C24" s="111" t="s">
        <v>202</v>
      </c>
      <c r="D24" s="111" t="s">
        <v>183</v>
      </c>
      <c r="E24" s="111">
        <f t="shared" si="6"/>
        <v>497</v>
      </c>
      <c r="F24" s="232">
        <v>0</v>
      </c>
      <c r="G24" s="66">
        <v>8.18</v>
      </c>
      <c r="H24" s="66">
        <f t="shared" si="7"/>
        <v>8.18</v>
      </c>
      <c r="I24" s="106"/>
      <c r="J24" s="112">
        <v>96</v>
      </c>
      <c r="K24" s="63">
        <v>86</v>
      </c>
      <c r="L24" s="63">
        <v>164</v>
      </c>
      <c r="M24" s="63">
        <v>48</v>
      </c>
      <c r="N24" s="63">
        <v>103</v>
      </c>
      <c r="O24" s="69">
        <f t="shared" si="8"/>
        <v>4065.46</v>
      </c>
    </row>
    <row r="25" spans="1:15" ht="15" x14ac:dyDescent="0.25">
      <c r="A25" s="109" t="s">
        <v>203</v>
      </c>
      <c r="B25" s="110" t="s">
        <v>199</v>
      </c>
      <c r="C25" s="111" t="s">
        <v>182</v>
      </c>
      <c r="D25" s="111" t="s">
        <v>183</v>
      </c>
      <c r="E25" s="111">
        <f t="shared" si="6"/>
        <v>497</v>
      </c>
      <c r="F25" s="232">
        <v>0</v>
      </c>
      <c r="G25" s="66">
        <v>8.5500000000000007</v>
      </c>
      <c r="H25" s="66">
        <f t="shared" si="7"/>
        <v>8.5500000000000007</v>
      </c>
      <c r="I25" s="106"/>
      <c r="J25" s="112">
        <v>96</v>
      </c>
      <c r="K25" s="63">
        <v>86</v>
      </c>
      <c r="L25" s="63">
        <v>164</v>
      </c>
      <c r="M25" s="63">
        <v>48</v>
      </c>
      <c r="N25" s="63">
        <v>103</v>
      </c>
      <c r="O25" s="69">
        <f t="shared" si="8"/>
        <v>4249.3500000000004</v>
      </c>
    </row>
    <row r="26" spans="1:15" ht="15" x14ac:dyDescent="0.25">
      <c r="A26" s="109" t="s">
        <v>204</v>
      </c>
      <c r="B26" s="110" t="s">
        <v>199</v>
      </c>
      <c r="C26" s="111" t="s">
        <v>205</v>
      </c>
      <c r="D26" s="111" t="s">
        <v>183</v>
      </c>
      <c r="E26" s="111">
        <f t="shared" si="6"/>
        <v>497</v>
      </c>
      <c r="F26" s="232">
        <v>0</v>
      </c>
      <c r="G26" s="66">
        <v>8.93</v>
      </c>
      <c r="H26" s="66">
        <f t="shared" si="7"/>
        <v>8.93</v>
      </c>
      <c r="I26" s="106"/>
      <c r="J26" s="112">
        <v>96</v>
      </c>
      <c r="K26" s="63">
        <v>86</v>
      </c>
      <c r="L26" s="63">
        <v>164</v>
      </c>
      <c r="M26" s="63">
        <v>48</v>
      </c>
      <c r="N26" s="63">
        <v>103</v>
      </c>
      <c r="O26" s="69">
        <f t="shared" si="8"/>
        <v>4438.21</v>
      </c>
    </row>
    <row r="27" spans="1:15" ht="15" x14ac:dyDescent="0.25">
      <c r="A27" s="113" t="s">
        <v>206</v>
      </c>
      <c r="B27" s="110" t="s">
        <v>199</v>
      </c>
      <c r="C27" s="111" t="s">
        <v>185</v>
      </c>
      <c r="D27" s="111" t="s">
        <v>183</v>
      </c>
      <c r="E27" s="111">
        <f t="shared" si="6"/>
        <v>545</v>
      </c>
      <c r="F27" s="232">
        <v>0</v>
      </c>
      <c r="G27" s="66">
        <v>9.3000000000000007</v>
      </c>
      <c r="H27" s="66">
        <f t="shared" si="7"/>
        <v>9.3000000000000007</v>
      </c>
      <c r="I27" s="84"/>
      <c r="J27" s="67">
        <v>192</v>
      </c>
      <c r="K27" s="68">
        <v>86</v>
      </c>
      <c r="L27" s="68">
        <v>164</v>
      </c>
      <c r="M27" s="68">
        <v>0</v>
      </c>
      <c r="N27" s="68">
        <v>103</v>
      </c>
      <c r="O27" s="69">
        <f t="shared" si="8"/>
        <v>5068.5</v>
      </c>
    </row>
    <row r="28" spans="1:15" ht="15" x14ac:dyDescent="0.25">
      <c r="A28" s="113" t="s">
        <v>207</v>
      </c>
      <c r="B28" s="110" t="s">
        <v>199</v>
      </c>
      <c r="C28" s="111" t="s">
        <v>187</v>
      </c>
      <c r="D28" s="111" t="s">
        <v>183</v>
      </c>
      <c r="E28" s="111">
        <f t="shared" si="6"/>
        <v>0</v>
      </c>
      <c r="F28" s="232">
        <v>0</v>
      </c>
      <c r="G28" s="66">
        <v>10.44</v>
      </c>
      <c r="H28" s="66">
        <f t="shared" si="7"/>
        <v>10.44</v>
      </c>
      <c r="I28" s="84"/>
      <c r="J28" s="67">
        <v>0</v>
      </c>
      <c r="K28" s="68">
        <v>0</v>
      </c>
      <c r="L28" s="68">
        <v>0</v>
      </c>
      <c r="M28" s="68">
        <v>0</v>
      </c>
      <c r="N28" s="68">
        <v>0</v>
      </c>
      <c r="O28" s="69">
        <f t="shared" si="8"/>
        <v>0</v>
      </c>
    </row>
    <row r="29" spans="1:15" ht="15" x14ac:dyDescent="0.25">
      <c r="A29" s="113" t="s">
        <v>208</v>
      </c>
      <c r="B29" s="110" t="s">
        <v>199</v>
      </c>
      <c r="C29" s="111" t="s">
        <v>189</v>
      </c>
      <c r="D29" s="111" t="s">
        <v>183</v>
      </c>
      <c r="E29" s="111">
        <f t="shared" si="6"/>
        <v>60</v>
      </c>
      <c r="F29" s="232">
        <v>0</v>
      </c>
      <c r="G29" s="66">
        <v>12.3</v>
      </c>
      <c r="H29" s="66">
        <f t="shared" si="7"/>
        <v>12.3</v>
      </c>
      <c r="I29" s="84"/>
      <c r="J29" s="67">
        <v>30</v>
      </c>
      <c r="K29" s="68">
        <v>10</v>
      </c>
      <c r="L29" s="68">
        <v>10</v>
      </c>
      <c r="M29" s="68">
        <v>0</v>
      </c>
      <c r="N29" s="68">
        <v>10</v>
      </c>
      <c r="O29" s="69">
        <f t="shared" si="8"/>
        <v>738</v>
      </c>
    </row>
    <row r="30" spans="1:15" ht="15" x14ac:dyDescent="0.25">
      <c r="A30" s="113" t="s">
        <v>209</v>
      </c>
      <c r="B30" s="110" t="s">
        <v>199</v>
      </c>
      <c r="C30" s="111" t="s">
        <v>191</v>
      </c>
      <c r="D30" s="111" t="s">
        <v>183</v>
      </c>
      <c r="E30" s="111">
        <f t="shared" si="6"/>
        <v>60</v>
      </c>
      <c r="F30" s="232">
        <v>0</v>
      </c>
      <c r="G30" s="66">
        <v>14.2</v>
      </c>
      <c r="H30" s="66">
        <f t="shared" si="7"/>
        <v>14.2</v>
      </c>
      <c r="I30" s="84"/>
      <c r="J30" s="67">
        <v>30</v>
      </c>
      <c r="K30" s="68">
        <v>10</v>
      </c>
      <c r="L30" s="68">
        <v>10</v>
      </c>
      <c r="M30" s="68">
        <v>0</v>
      </c>
      <c r="N30" s="68">
        <v>10</v>
      </c>
      <c r="O30" s="69">
        <f t="shared" si="8"/>
        <v>852</v>
      </c>
    </row>
    <row r="31" spans="1:15" ht="15" x14ac:dyDescent="0.25">
      <c r="A31" s="113" t="s">
        <v>210</v>
      </c>
      <c r="B31" s="110" t="s">
        <v>199</v>
      </c>
      <c r="C31" s="111" t="s">
        <v>193</v>
      </c>
      <c r="D31" s="111" t="s">
        <v>183</v>
      </c>
      <c r="E31" s="111">
        <f t="shared" si="6"/>
        <v>50</v>
      </c>
      <c r="F31" s="232">
        <v>0</v>
      </c>
      <c r="G31" s="66">
        <v>16.059999999999999</v>
      </c>
      <c r="H31" s="66">
        <f t="shared" si="7"/>
        <v>16.059999999999999</v>
      </c>
      <c r="I31" s="84"/>
      <c r="J31" s="67">
        <v>20</v>
      </c>
      <c r="K31" s="68">
        <v>10</v>
      </c>
      <c r="L31" s="68">
        <v>10</v>
      </c>
      <c r="M31" s="68">
        <v>0</v>
      </c>
      <c r="N31" s="68">
        <v>10</v>
      </c>
      <c r="O31" s="69">
        <f t="shared" si="8"/>
        <v>802.99999999999989</v>
      </c>
    </row>
    <row r="32" spans="1:15" ht="15" x14ac:dyDescent="0.25">
      <c r="A32" s="113" t="s">
        <v>211</v>
      </c>
      <c r="B32" s="110" t="s">
        <v>199</v>
      </c>
      <c r="C32" s="111" t="s">
        <v>195</v>
      </c>
      <c r="D32" s="111" t="s">
        <v>183</v>
      </c>
      <c r="E32" s="111">
        <f t="shared" si="6"/>
        <v>0</v>
      </c>
      <c r="F32" s="232">
        <v>0</v>
      </c>
      <c r="G32" s="66">
        <v>17.95</v>
      </c>
      <c r="H32" s="66">
        <f t="shared" si="7"/>
        <v>17.95</v>
      </c>
      <c r="I32" s="84"/>
      <c r="J32" s="67">
        <v>0</v>
      </c>
      <c r="K32" s="68">
        <v>0</v>
      </c>
      <c r="L32" s="68">
        <v>0</v>
      </c>
      <c r="M32" s="68">
        <v>0</v>
      </c>
      <c r="N32" s="68">
        <v>0</v>
      </c>
      <c r="O32" s="69">
        <f t="shared" si="8"/>
        <v>0</v>
      </c>
    </row>
    <row r="33" spans="1:15" ht="15" x14ac:dyDescent="0.25">
      <c r="A33" s="113" t="s">
        <v>212</v>
      </c>
      <c r="B33" s="110" t="s">
        <v>199</v>
      </c>
      <c r="C33" s="111" t="s">
        <v>197</v>
      </c>
      <c r="D33" s="111" t="s">
        <v>183</v>
      </c>
      <c r="E33" s="111">
        <f t="shared" si="6"/>
        <v>0</v>
      </c>
      <c r="F33" s="232">
        <v>0</v>
      </c>
      <c r="G33" s="66">
        <v>19.829999999999998</v>
      </c>
      <c r="H33" s="66">
        <f t="shared" si="7"/>
        <v>19.829999999999998</v>
      </c>
      <c r="I33" s="84"/>
      <c r="J33" s="67">
        <v>0</v>
      </c>
      <c r="K33" s="68">
        <v>0</v>
      </c>
      <c r="L33" s="68">
        <v>0</v>
      </c>
      <c r="M33" s="68">
        <v>0</v>
      </c>
      <c r="N33" s="68">
        <v>0</v>
      </c>
      <c r="O33" s="69">
        <f t="shared" si="8"/>
        <v>0</v>
      </c>
    </row>
    <row r="34" spans="1:15" ht="15.75" thickBot="1" x14ac:dyDescent="0.3">
      <c r="A34" s="114" t="s">
        <v>213</v>
      </c>
      <c r="B34" s="115" t="s">
        <v>199</v>
      </c>
      <c r="C34" s="116" t="s">
        <v>214</v>
      </c>
      <c r="D34" s="116" t="s">
        <v>183</v>
      </c>
      <c r="E34" s="116">
        <f t="shared" si="6"/>
        <v>0</v>
      </c>
      <c r="F34" s="233">
        <v>0</v>
      </c>
      <c r="G34" s="76">
        <v>25.46</v>
      </c>
      <c r="H34" s="76">
        <f t="shared" si="7"/>
        <v>25.46</v>
      </c>
      <c r="I34" s="84"/>
      <c r="J34" s="117">
        <v>0</v>
      </c>
      <c r="K34" s="78">
        <v>0</v>
      </c>
      <c r="L34" s="78">
        <v>0</v>
      </c>
      <c r="M34" s="78">
        <v>0</v>
      </c>
      <c r="N34" s="78">
        <v>0</v>
      </c>
      <c r="O34" s="79">
        <f t="shared" si="8"/>
        <v>0</v>
      </c>
    </row>
    <row r="35" spans="1:15" ht="15" x14ac:dyDescent="0.25">
      <c r="A35" s="118" t="s">
        <v>215</v>
      </c>
      <c r="B35" s="119" t="s">
        <v>216</v>
      </c>
      <c r="C35" s="120" t="s">
        <v>200</v>
      </c>
      <c r="D35" s="120" t="s">
        <v>183</v>
      </c>
      <c r="E35" s="120">
        <f t="shared" si="6"/>
        <v>0</v>
      </c>
      <c r="F35" s="236">
        <v>0</v>
      </c>
      <c r="G35" s="105">
        <v>7.79</v>
      </c>
      <c r="H35" s="105">
        <f t="shared" si="7"/>
        <v>7.79</v>
      </c>
      <c r="I35" s="106"/>
      <c r="J35" s="107">
        <v>0</v>
      </c>
      <c r="K35" s="108">
        <v>0</v>
      </c>
      <c r="L35" s="108">
        <v>0</v>
      </c>
      <c r="M35" s="108">
        <v>0</v>
      </c>
      <c r="N35" s="108">
        <v>0</v>
      </c>
      <c r="O35" s="95">
        <f t="shared" si="8"/>
        <v>0</v>
      </c>
    </row>
    <row r="36" spans="1:15" ht="15" x14ac:dyDescent="0.25">
      <c r="A36" s="121" t="s">
        <v>217</v>
      </c>
      <c r="B36" s="122" t="s">
        <v>216</v>
      </c>
      <c r="C36" s="123" t="s">
        <v>202</v>
      </c>
      <c r="D36" s="123" t="s">
        <v>183</v>
      </c>
      <c r="E36" s="123">
        <f t="shared" si="6"/>
        <v>0</v>
      </c>
      <c r="F36" s="232">
        <v>0</v>
      </c>
      <c r="G36" s="66">
        <v>8.18</v>
      </c>
      <c r="H36" s="66">
        <f t="shared" si="7"/>
        <v>8.18</v>
      </c>
      <c r="I36" s="106"/>
      <c r="J36" s="112">
        <v>0</v>
      </c>
      <c r="K36" s="63">
        <v>0</v>
      </c>
      <c r="L36" s="63">
        <v>0</v>
      </c>
      <c r="M36" s="63">
        <v>0</v>
      </c>
      <c r="N36" s="63">
        <v>0</v>
      </c>
      <c r="O36" s="69">
        <f t="shared" si="8"/>
        <v>0</v>
      </c>
    </row>
    <row r="37" spans="1:15" ht="15" x14ac:dyDescent="0.25">
      <c r="A37" s="121" t="s">
        <v>218</v>
      </c>
      <c r="B37" s="122" t="s">
        <v>216</v>
      </c>
      <c r="C37" s="123" t="s">
        <v>182</v>
      </c>
      <c r="D37" s="123" t="s">
        <v>183</v>
      </c>
      <c r="E37" s="123">
        <f t="shared" si="6"/>
        <v>0</v>
      </c>
      <c r="F37" s="232">
        <v>0</v>
      </c>
      <c r="G37" s="66">
        <v>8.5500000000000007</v>
      </c>
      <c r="H37" s="66">
        <f t="shared" si="7"/>
        <v>8.5500000000000007</v>
      </c>
      <c r="I37" s="106"/>
      <c r="J37" s="112">
        <v>0</v>
      </c>
      <c r="K37" s="63">
        <v>0</v>
      </c>
      <c r="L37" s="63">
        <v>0</v>
      </c>
      <c r="M37" s="63">
        <v>0</v>
      </c>
      <c r="N37" s="63">
        <v>0</v>
      </c>
      <c r="O37" s="69">
        <f t="shared" si="8"/>
        <v>0</v>
      </c>
    </row>
    <row r="38" spans="1:15" ht="15" x14ac:dyDescent="0.25">
      <c r="A38" s="121" t="s">
        <v>219</v>
      </c>
      <c r="B38" s="122" t="s">
        <v>216</v>
      </c>
      <c r="C38" s="123" t="s">
        <v>205</v>
      </c>
      <c r="D38" s="123" t="s">
        <v>183</v>
      </c>
      <c r="E38" s="123">
        <f t="shared" si="6"/>
        <v>0</v>
      </c>
      <c r="F38" s="232">
        <v>0</v>
      </c>
      <c r="G38" s="66">
        <v>8.93</v>
      </c>
      <c r="H38" s="66">
        <f t="shared" si="7"/>
        <v>8.93</v>
      </c>
      <c r="I38" s="106"/>
      <c r="J38" s="112">
        <v>0</v>
      </c>
      <c r="K38" s="63">
        <v>0</v>
      </c>
      <c r="L38" s="63">
        <v>0</v>
      </c>
      <c r="M38" s="63">
        <v>0</v>
      </c>
      <c r="N38" s="63">
        <v>0</v>
      </c>
      <c r="O38" s="69">
        <f t="shared" si="8"/>
        <v>0</v>
      </c>
    </row>
    <row r="39" spans="1:15" ht="15" x14ac:dyDescent="0.25">
      <c r="A39" s="124" t="s">
        <v>220</v>
      </c>
      <c r="B39" s="122" t="s">
        <v>216</v>
      </c>
      <c r="C39" s="123" t="s">
        <v>185</v>
      </c>
      <c r="D39" s="123" t="s">
        <v>183</v>
      </c>
      <c r="E39" s="123">
        <f t="shared" si="6"/>
        <v>86</v>
      </c>
      <c r="F39" s="232">
        <v>0</v>
      </c>
      <c r="G39" s="66">
        <v>9.3000000000000007</v>
      </c>
      <c r="H39" s="66">
        <f t="shared" si="7"/>
        <v>9.3000000000000007</v>
      </c>
      <c r="I39" s="106"/>
      <c r="J39" s="112">
        <v>20</v>
      </c>
      <c r="K39" s="63">
        <v>20</v>
      </c>
      <c r="L39" s="63">
        <v>20</v>
      </c>
      <c r="M39" s="63">
        <v>6</v>
      </c>
      <c r="N39" s="63">
        <v>20</v>
      </c>
      <c r="O39" s="69">
        <f t="shared" si="8"/>
        <v>799.80000000000007</v>
      </c>
    </row>
    <row r="40" spans="1:15" ht="15" x14ac:dyDescent="0.25">
      <c r="A40" s="124" t="s">
        <v>221</v>
      </c>
      <c r="B40" s="122" t="s">
        <v>216</v>
      </c>
      <c r="C40" s="123" t="s">
        <v>187</v>
      </c>
      <c r="D40" s="123" t="s">
        <v>183</v>
      </c>
      <c r="E40" s="123">
        <f t="shared" si="6"/>
        <v>86</v>
      </c>
      <c r="F40" s="232">
        <v>0</v>
      </c>
      <c r="G40" s="66">
        <v>10.44</v>
      </c>
      <c r="H40" s="66">
        <f t="shared" si="7"/>
        <v>10.44</v>
      </c>
      <c r="I40" s="106"/>
      <c r="J40" s="112">
        <v>20</v>
      </c>
      <c r="K40" s="63">
        <v>20</v>
      </c>
      <c r="L40" s="63">
        <v>20</v>
      </c>
      <c r="M40" s="63">
        <v>6</v>
      </c>
      <c r="N40" s="63">
        <v>20</v>
      </c>
      <c r="O40" s="69">
        <f t="shared" si="8"/>
        <v>897.83999999999992</v>
      </c>
    </row>
    <row r="41" spans="1:15" ht="15" x14ac:dyDescent="0.25">
      <c r="A41" s="124" t="s">
        <v>222</v>
      </c>
      <c r="B41" s="122" t="s">
        <v>216</v>
      </c>
      <c r="C41" s="123" t="s">
        <v>189</v>
      </c>
      <c r="D41" s="123" t="s">
        <v>183</v>
      </c>
      <c r="E41" s="123">
        <f t="shared" si="6"/>
        <v>86</v>
      </c>
      <c r="F41" s="232">
        <v>0</v>
      </c>
      <c r="G41" s="66">
        <v>12.3</v>
      </c>
      <c r="H41" s="66">
        <f t="shared" si="7"/>
        <v>12.3</v>
      </c>
      <c r="I41" s="106"/>
      <c r="J41" s="112">
        <v>20</v>
      </c>
      <c r="K41" s="63">
        <v>20</v>
      </c>
      <c r="L41" s="63">
        <v>20</v>
      </c>
      <c r="M41" s="63">
        <v>6</v>
      </c>
      <c r="N41" s="63">
        <v>20</v>
      </c>
      <c r="O41" s="69">
        <f t="shared" si="8"/>
        <v>1057.8</v>
      </c>
    </row>
    <row r="42" spans="1:15" ht="15" x14ac:dyDescent="0.25">
      <c r="A42" s="124" t="s">
        <v>223</v>
      </c>
      <c r="B42" s="122" t="s">
        <v>216</v>
      </c>
      <c r="C42" s="123" t="s">
        <v>191</v>
      </c>
      <c r="D42" s="123" t="s">
        <v>183</v>
      </c>
      <c r="E42" s="123">
        <f t="shared" si="6"/>
        <v>86</v>
      </c>
      <c r="F42" s="232">
        <v>0</v>
      </c>
      <c r="G42" s="66">
        <v>14.2</v>
      </c>
      <c r="H42" s="66">
        <f t="shared" si="7"/>
        <v>14.2</v>
      </c>
      <c r="I42" s="84"/>
      <c r="J42" s="67">
        <v>20</v>
      </c>
      <c r="K42" s="68">
        <v>20</v>
      </c>
      <c r="L42" s="68">
        <v>20</v>
      </c>
      <c r="M42" s="68">
        <v>6</v>
      </c>
      <c r="N42" s="68">
        <v>20</v>
      </c>
      <c r="O42" s="69">
        <f t="shared" si="8"/>
        <v>1221.2</v>
      </c>
    </row>
    <row r="43" spans="1:15" ht="15" x14ac:dyDescent="0.25">
      <c r="A43" s="124" t="s">
        <v>224</v>
      </c>
      <c r="B43" s="122" t="s">
        <v>216</v>
      </c>
      <c r="C43" s="123" t="s">
        <v>193</v>
      </c>
      <c r="D43" s="123" t="s">
        <v>183</v>
      </c>
      <c r="E43" s="123">
        <f t="shared" si="6"/>
        <v>25</v>
      </c>
      <c r="F43" s="232">
        <v>0</v>
      </c>
      <c r="G43" s="66">
        <v>16.059999999999999</v>
      </c>
      <c r="H43" s="66">
        <f t="shared" si="7"/>
        <v>16.059999999999999</v>
      </c>
      <c r="I43" s="84"/>
      <c r="J43" s="67">
        <v>5</v>
      </c>
      <c r="K43" s="68">
        <v>5</v>
      </c>
      <c r="L43" s="68">
        <v>5</v>
      </c>
      <c r="M43" s="68">
        <v>5</v>
      </c>
      <c r="N43" s="68">
        <v>5</v>
      </c>
      <c r="O43" s="69">
        <f t="shared" si="8"/>
        <v>401.49999999999994</v>
      </c>
    </row>
    <row r="44" spans="1:15" ht="15" x14ac:dyDescent="0.25">
      <c r="A44" s="121" t="s">
        <v>225</v>
      </c>
      <c r="B44" s="122" t="s">
        <v>216</v>
      </c>
      <c r="C44" s="123" t="s">
        <v>195</v>
      </c>
      <c r="D44" s="123" t="s">
        <v>183</v>
      </c>
      <c r="E44" s="123">
        <f t="shared" si="6"/>
        <v>0</v>
      </c>
      <c r="F44" s="232">
        <v>0</v>
      </c>
      <c r="G44" s="66">
        <v>17.95</v>
      </c>
      <c r="H44" s="66">
        <f t="shared" si="7"/>
        <v>17.95</v>
      </c>
      <c r="I44" s="84"/>
      <c r="J44" s="67">
        <v>0</v>
      </c>
      <c r="K44" s="68">
        <v>0</v>
      </c>
      <c r="L44" s="68">
        <v>0</v>
      </c>
      <c r="M44" s="68">
        <v>0</v>
      </c>
      <c r="N44" s="68">
        <v>0</v>
      </c>
      <c r="O44" s="69">
        <f t="shared" si="8"/>
        <v>0</v>
      </c>
    </row>
    <row r="45" spans="1:15" ht="15" x14ac:dyDescent="0.25">
      <c r="A45" s="121" t="s">
        <v>226</v>
      </c>
      <c r="B45" s="122" t="s">
        <v>216</v>
      </c>
      <c r="C45" s="123" t="s">
        <v>197</v>
      </c>
      <c r="D45" s="123" t="s">
        <v>183</v>
      </c>
      <c r="E45" s="123">
        <f t="shared" si="6"/>
        <v>0</v>
      </c>
      <c r="F45" s="232">
        <v>0</v>
      </c>
      <c r="G45" s="66">
        <v>19.829999999999998</v>
      </c>
      <c r="H45" s="66">
        <f t="shared" si="7"/>
        <v>19.829999999999998</v>
      </c>
      <c r="I45" s="84"/>
      <c r="J45" s="67">
        <v>0</v>
      </c>
      <c r="K45" s="68">
        <v>0</v>
      </c>
      <c r="L45" s="68">
        <v>0</v>
      </c>
      <c r="M45" s="68">
        <v>0</v>
      </c>
      <c r="N45" s="68">
        <v>0</v>
      </c>
      <c r="O45" s="69">
        <f t="shared" si="8"/>
        <v>0</v>
      </c>
    </row>
    <row r="46" spans="1:15" ht="15.75" thickBot="1" x14ac:dyDescent="0.3">
      <c r="A46" s="125" t="s">
        <v>227</v>
      </c>
      <c r="B46" s="126" t="s">
        <v>216</v>
      </c>
      <c r="C46" s="127" t="s">
        <v>214</v>
      </c>
      <c r="D46" s="127" t="s">
        <v>183</v>
      </c>
      <c r="E46" s="127">
        <f t="shared" si="6"/>
        <v>0</v>
      </c>
      <c r="F46" s="233">
        <v>0</v>
      </c>
      <c r="G46" s="76">
        <v>25.46</v>
      </c>
      <c r="H46" s="76">
        <f t="shared" si="7"/>
        <v>25.46</v>
      </c>
      <c r="I46" s="84"/>
      <c r="J46" s="77">
        <v>0</v>
      </c>
      <c r="K46" s="78">
        <v>0</v>
      </c>
      <c r="L46" s="78">
        <v>0</v>
      </c>
      <c r="M46" s="78">
        <v>0</v>
      </c>
      <c r="N46" s="78">
        <v>0</v>
      </c>
      <c r="O46" s="79">
        <f t="shared" si="8"/>
        <v>0</v>
      </c>
    </row>
    <row r="47" spans="1:15" ht="13.5" thickBot="1" x14ac:dyDescent="0.25">
      <c r="B47" s="52"/>
      <c r="G47" s="35"/>
      <c r="I47" s="84"/>
    </row>
    <row r="48" spans="1:15" ht="16.5" thickBot="1" x14ac:dyDescent="0.3">
      <c r="A48" s="128"/>
      <c r="B48" s="129" t="s">
        <v>228</v>
      </c>
      <c r="C48" s="130"/>
      <c r="D48" s="130"/>
      <c r="E48" s="130"/>
      <c r="F48" s="237"/>
      <c r="G48" s="131"/>
      <c r="H48" s="131"/>
      <c r="I48" s="132"/>
      <c r="J48" s="133">
        <f>(J49*$H49)+(J53*$H53)+(J54*$H54)+(J55*$H55)+(J56*$H56)+(J57*$H57)+(J58*$H58)+(J59*$H59)+(J60*$H60)</f>
        <v>543.64</v>
      </c>
      <c r="K48" s="134">
        <f>(K49*$H49)+(K53*$H53)+(K54*$H54)+(K55*$H55)+(K56*$H56)+(K57*$H57)+(K58*$H58)+(K59*$H59)+(K60*$H60)</f>
        <v>150.44</v>
      </c>
      <c r="L48" s="134">
        <f>(L49*$H49)+(L53*$H53)+(L54*$H54)+(L55*$H55)+(L56*$H56)+(L57*$H57)+(L58*$H58)+(L59*$H59)+(L60*$H60)</f>
        <v>150.44</v>
      </c>
      <c r="M48" s="134">
        <f>(M49*$H49)+(M53*$H53)+(M54*$H54)+(M55*$H55)+(M56*$H56)+(M57*$H57)+(M58*$H58)+(M59*$H59)+(M60*$H60)</f>
        <v>150.44</v>
      </c>
      <c r="N48" s="134">
        <f>(N49*$H49)+(N53*$H53)+(N54*$H54)+(N55*$H55)+(N56*$H56)+(N57*$H57)+(N58*$H58)+(N59*$H59)+(N60*$H60)</f>
        <v>150.44</v>
      </c>
      <c r="O48" s="135">
        <f>SUM(O49:O60)</f>
        <v>2719.6000000000004</v>
      </c>
    </row>
    <row r="49" spans="1:15" ht="15" x14ac:dyDescent="0.25">
      <c r="A49" s="136" t="s">
        <v>229</v>
      </c>
      <c r="B49" s="137" t="s">
        <v>230</v>
      </c>
      <c r="C49" s="138" t="s">
        <v>200</v>
      </c>
      <c r="D49" s="138" t="s">
        <v>183</v>
      </c>
      <c r="E49" s="139">
        <f t="shared" ref="E49:E60" si="9">SUM(J49:N49)</f>
        <v>20</v>
      </c>
      <c r="F49" s="235">
        <v>0</v>
      </c>
      <c r="G49" s="92">
        <v>37.61</v>
      </c>
      <c r="H49" s="92">
        <f t="shared" si="7"/>
        <v>37.61</v>
      </c>
      <c r="I49" s="84"/>
      <c r="J49" s="140">
        <v>4</v>
      </c>
      <c r="K49" s="141">
        <v>4</v>
      </c>
      <c r="L49" s="141">
        <v>4</v>
      </c>
      <c r="M49" s="141">
        <v>4</v>
      </c>
      <c r="N49" s="141">
        <v>4</v>
      </c>
      <c r="O49" s="69">
        <f t="shared" ref="O49:O60" si="10">E49*H49</f>
        <v>752.2</v>
      </c>
    </row>
    <row r="50" spans="1:15" ht="15" x14ac:dyDescent="0.25">
      <c r="A50" s="136" t="s">
        <v>231</v>
      </c>
      <c r="B50" s="137" t="s">
        <v>230</v>
      </c>
      <c r="C50" s="138" t="s">
        <v>182</v>
      </c>
      <c r="D50" s="138" t="s">
        <v>183</v>
      </c>
      <c r="E50" s="139">
        <f t="shared" si="9"/>
        <v>20</v>
      </c>
      <c r="F50" s="235">
        <v>0</v>
      </c>
      <c r="G50" s="92">
        <v>38.799999999999997</v>
      </c>
      <c r="H50" s="92">
        <f t="shared" si="7"/>
        <v>38.799999999999997</v>
      </c>
      <c r="I50" s="84"/>
      <c r="J50" s="140">
        <v>4</v>
      </c>
      <c r="K50" s="141">
        <v>4</v>
      </c>
      <c r="L50" s="141">
        <v>4</v>
      </c>
      <c r="M50" s="141">
        <v>4</v>
      </c>
      <c r="N50" s="141">
        <v>4</v>
      </c>
      <c r="O50" s="69">
        <f t="shared" si="10"/>
        <v>776</v>
      </c>
    </row>
    <row r="51" spans="1:15" ht="15" x14ac:dyDescent="0.25">
      <c r="A51" s="136" t="s">
        <v>232</v>
      </c>
      <c r="B51" s="137" t="s">
        <v>230</v>
      </c>
      <c r="C51" s="138" t="s">
        <v>185</v>
      </c>
      <c r="D51" s="138" t="s">
        <v>183</v>
      </c>
      <c r="E51" s="139">
        <f t="shared" si="9"/>
        <v>20</v>
      </c>
      <c r="F51" s="235">
        <v>0</v>
      </c>
      <c r="G51" s="92">
        <v>39.909999999999997</v>
      </c>
      <c r="H51" s="92">
        <f t="shared" si="7"/>
        <v>39.909999999999997</v>
      </c>
      <c r="I51" s="84"/>
      <c r="J51" s="140">
        <v>4</v>
      </c>
      <c r="K51" s="141">
        <v>4</v>
      </c>
      <c r="L51" s="141">
        <v>4</v>
      </c>
      <c r="M51" s="141">
        <v>4</v>
      </c>
      <c r="N51" s="141">
        <v>4</v>
      </c>
      <c r="O51" s="69">
        <f t="shared" si="10"/>
        <v>798.19999999999993</v>
      </c>
    </row>
    <row r="52" spans="1:15" ht="15" x14ac:dyDescent="0.25">
      <c r="A52" s="136" t="s">
        <v>233</v>
      </c>
      <c r="B52" s="137" t="s">
        <v>230</v>
      </c>
      <c r="C52" s="138" t="s">
        <v>187</v>
      </c>
      <c r="D52" s="138" t="s">
        <v>183</v>
      </c>
      <c r="E52" s="139">
        <f t="shared" si="9"/>
        <v>0</v>
      </c>
      <c r="F52" s="235">
        <v>0</v>
      </c>
      <c r="G52" s="92">
        <v>43.58</v>
      </c>
      <c r="H52" s="92">
        <f t="shared" si="7"/>
        <v>43.58</v>
      </c>
      <c r="I52" s="84"/>
      <c r="J52" s="67">
        <v>0</v>
      </c>
      <c r="K52" s="68">
        <v>0</v>
      </c>
      <c r="L52" s="68">
        <v>0</v>
      </c>
      <c r="M52" s="68">
        <v>0</v>
      </c>
      <c r="N52" s="68">
        <v>0</v>
      </c>
      <c r="O52" s="69">
        <f t="shared" si="10"/>
        <v>0</v>
      </c>
    </row>
    <row r="53" spans="1:15" ht="15" x14ac:dyDescent="0.25">
      <c r="A53" s="142" t="s">
        <v>234</v>
      </c>
      <c r="B53" s="143" t="s">
        <v>230</v>
      </c>
      <c r="C53" s="144" t="s">
        <v>189</v>
      </c>
      <c r="D53" s="144" t="s">
        <v>183</v>
      </c>
      <c r="E53" s="139">
        <f t="shared" si="9"/>
        <v>4</v>
      </c>
      <c r="F53" s="232">
        <v>0</v>
      </c>
      <c r="G53" s="66">
        <v>46.75</v>
      </c>
      <c r="H53" s="66">
        <f t="shared" si="7"/>
        <v>46.75</v>
      </c>
      <c r="I53" s="84"/>
      <c r="J53" s="67">
        <v>4</v>
      </c>
      <c r="K53" s="68">
        <v>0</v>
      </c>
      <c r="L53" s="68">
        <v>0</v>
      </c>
      <c r="M53" s="68">
        <v>0</v>
      </c>
      <c r="N53" s="68">
        <v>0</v>
      </c>
      <c r="O53" s="69">
        <f t="shared" si="10"/>
        <v>187</v>
      </c>
    </row>
    <row r="54" spans="1:15" ht="15" x14ac:dyDescent="0.25">
      <c r="A54" s="142" t="s">
        <v>235</v>
      </c>
      <c r="B54" s="143" t="s">
        <v>230</v>
      </c>
      <c r="C54" s="144" t="s">
        <v>191</v>
      </c>
      <c r="D54" s="144" t="s">
        <v>183</v>
      </c>
      <c r="E54" s="139">
        <f t="shared" si="9"/>
        <v>2</v>
      </c>
      <c r="F54" s="232">
        <v>0</v>
      </c>
      <c r="G54" s="66">
        <v>49.95</v>
      </c>
      <c r="H54" s="66">
        <f t="shared" si="7"/>
        <v>49.95</v>
      </c>
      <c r="I54" s="84"/>
      <c r="J54" s="67">
        <v>2</v>
      </c>
      <c r="K54" s="68">
        <v>0</v>
      </c>
      <c r="L54" s="68">
        <v>0</v>
      </c>
      <c r="M54" s="68">
        <v>0</v>
      </c>
      <c r="N54" s="68">
        <v>0</v>
      </c>
      <c r="O54" s="69">
        <f t="shared" si="10"/>
        <v>99.9</v>
      </c>
    </row>
    <row r="55" spans="1:15" ht="15" x14ac:dyDescent="0.25">
      <c r="A55" s="142" t="s">
        <v>236</v>
      </c>
      <c r="B55" s="143" t="s">
        <v>230</v>
      </c>
      <c r="C55" s="144" t="s">
        <v>193</v>
      </c>
      <c r="D55" s="144" t="s">
        <v>183</v>
      </c>
      <c r="E55" s="139">
        <f t="shared" si="9"/>
        <v>2</v>
      </c>
      <c r="F55" s="232">
        <v>0</v>
      </c>
      <c r="G55" s="66">
        <v>53.15</v>
      </c>
      <c r="H55" s="66">
        <f t="shared" si="7"/>
        <v>53.15</v>
      </c>
      <c r="I55" s="84"/>
      <c r="J55" s="67">
        <v>2</v>
      </c>
      <c r="K55" s="68">
        <v>0</v>
      </c>
      <c r="L55" s="68">
        <v>0</v>
      </c>
      <c r="M55" s="68">
        <v>0</v>
      </c>
      <c r="N55" s="68">
        <v>0</v>
      </c>
      <c r="O55" s="69">
        <f t="shared" si="10"/>
        <v>106.3</v>
      </c>
    </row>
    <row r="56" spans="1:15" ht="15" x14ac:dyDescent="0.25">
      <c r="A56" s="142" t="s">
        <v>237</v>
      </c>
      <c r="B56" s="143" t="s">
        <v>230</v>
      </c>
      <c r="C56" s="144" t="s">
        <v>195</v>
      </c>
      <c r="D56" s="144" t="s">
        <v>183</v>
      </c>
      <c r="E56" s="139">
        <f t="shared" si="9"/>
        <v>0</v>
      </c>
      <c r="F56" s="232">
        <v>0</v>
      </c>
      <c r="G56" s="66">
        <v>56.34</v>
      </c>
      <c r="H56" s="66">
        <f t="shared" si="7"/>
        <v>56.34</v>
      </c>
      <c r="I56" s="84"/>
      <c r="J56" s="67">
        <v>0</v>
      </c>
      <c r="K56" s="68">
        <v>0</v>
      </c>
      <c r="L56" s="68">
        <v>0</v>
      </c>
      <c r="M56" s="68">
        <v>0</v>
      </c>
      <c r="N56" s="68">
        <v>0</v>
      </c>
      <c r="O56" s="69">
        <f t="shared" si="10"/>
        <v>0</v>
      </c>
    </row>
    <row r="57" spans="1:15" ht="15" x14ac:dyDescent="0.25">
      <c r="A57" s="142" t="s">
        <v>238</v>
      </c>
      <c r="B57" s="143" t="s">
        <v>230</v>
      </c>
      <c r="C57" s="144" t="s">
        <v>197</v>
      </c>
      <c r="D57" s="144" t="s">
        <v>183</v>
      </c>
      <c r="E57" s="139">
        <f t="shared" si="9"/>
        <v>0</v>
      </c>
      <c r="F57" s="232">
        <v>0</v>
      </c>
      <c r="G57" s="66">
        <v>59.53</v>
      </c>
      <c r="H57" s="66">
        <f t="shared" si="7"/>
        <v>59.53</v>
      </c>
      <c r="I57" s="84"/>
      <c r="J57" s="67">
        <v>0</v>
      </c>
      <c r="K57" s="68">
        <v>0</v>
      </c>
      <c r="L57" s="68">
        <v>0</v>
      </c>
      <c r="M57" s="68">
        <v>0</v>
      </c>
      <c r="N57" s="68">
        <v>0</v>
      </c>
      <c r="O57" s="69">
        <f t="shared" si="10"/>
        <v>0</v>
      </c>
    </row>
    <row r="58" spans="1:15" ht="15" x14ac:dyDescent="0.25">
      <c r="A58" s="142" t="s">
        <v>239</v>
      </c>
      <c r="B58" s="143" t="s">
        <v>230</v>
      </c>
      <c r="C58" s="144" t="s">
        <v>240</v>
      </c>
      <c r="D58" s="144" t="s">
        <v>183</v>
      </c>
      <c r="E58" s="139">
        <f t="shared" si="9"/>
        <v>0</v>
      </c>
      <c r="F58" s="232">
        <v>0</v>
      </c>
      <c r="G58" s="66">
        <v>62.73</v>
      </c>
      <c r="H58" s="66">
        <f t="shared" si="7"/>
        <v>62.73</v>
      </c>
      <c r="I58" s="84"/>
      <c r="J58" s="67">
        <v>0</v>
      </c>
      <c r="K58" s="68">
        <v>0</v>
      </c>
      <c r="L58" s="68">
        <v>0</v>
      </c>
      <c r="M58" s="68">
        <v>0</v>
      </c>
      <c r="N58" s="68">
        <v>0</v>
      </c>
      <c r="O58" s="69">
        <f t="shared" si="10"/>
        <v>0</v>
      </c>
    </row>
    <row r="59" spans="1:15" ht="15" x14ac:dyDescent="0.25">
      <c r="A59" s="142" t="s">
        <v>241</v>
      </c>
      <c r="B59" s="143" t="s">
        <v>230</v>
      </c>
      <c r="C59" s="144" t="s">
        <v>242</v>
      </c>
      <c r="D59" s="144" t="s">
        <v>183</v>
      </c>
      <c r="E59" s="139">
        <f t="shared" si="9"/>
        <v>0</v>
      </c>
      <c r="F59" s="232">
        <v>0</v>
      </c>
      <c r="G59" s="66">
        <v>65.92</v>
      </c>
      <c r="H59" s="66">
        <f t="shared" si="7"/>
        <v>65.92</v>
      </c>
      <c r="I59" s="84"/>
      <c r="J59" s="67">
        <v>0</v>
      </c>
      <c r="K59" s="68">
        <v>0</v>
      </c>
      <c r="L59" s="68">
        <v>0</v>
      </c>
      <c r="M59" s="68">
        <v>0</v>
      </c>
      <c r="N59" s="68">
        <v>0</v>
      </c>
      <c r="O59" s="69">
        <f t="shared" si="10"/>
        <v>0</v>
      </c>
    </row>
    <row r="60" spans="1:15" ht="15.75" thickBot="1" x14ac:dyDescent="0.3">
      <c r="A60" s="145" t="s">
        <v>243</v>
      </c>
      <c r="B60" s="146" t="s">
        <v>230</v>
      </c>
      <c r="C60" s="147" t="s">
        <v>214</v>
      </c>
      <c r="D60" s="147" t="s">
        <v>183</v>
      </c>
      <c r="E60" s="148">
        <f t="shared" si="9"/>
        <v>0</v>
      </c>
      <c r="F60" s="233">
        <v>0</v>
      </c>
      <c r="G60" s="76">
        <v>69.12</v>
      </c>
      <c r="H60" s="76">
        <f t="shared" si="7"/>
        <v>69.12</v>
      </c>
      <c r="I60" s="84"/>
      <c r="J60" s="77">
        <v>0</v>
      </c>
      <c r="K60" s="78">
        <v>0</v>
      </c>
      <c r="L60" s="78">
        <v>0</v>
      </c>
      <c r="M60" s="78">
        <v>0</v>
      </c>
      <c r="N60" s="78">
        <v>0</v>
      </c>
      <c r="O60" s="79">
        <f t="shared" si="10"/>
        <v>0</v>
      </c>
    </row>
    <row r="61" spans="1:15" ht="15.75" thickBot="1" x14ac:dyDescent="0.3">
      <c r="A61" s="149"/>
      <c r="B61" s="106"/>
      <c r="C61" s="150"/>
      <c r="D61" s="150"/>
      <c r="E61" s="150"/>
      <c r="F61" s="238"/>
      <c r="G61" s="84"/>
      <c r="H61" s="84"/>
      <c r="I61" s="84"/>
      <c r="J61" s="84"/>
      <c r="K61" s="84"/>
      <c r="L61" s="84"/>
      <c r="M61" s="84"/>
      <c r="N61" s="84"/>
      <c r="O61" s="84"/>
    </row>
    <row r="62" spans="1:15" ht="16.5" thickBot="1" x14ac:dyDescent="0.3">
      <c r="A62" s="128"/>
      <c r="B62" s="129" t="s">
        <v>244</v>
      </c>
      <c r="C62" s="130"/>
      <c r="D62" s="130"/>
      <c r="E62" s="130"/>
      <c r="F62" s="237"/>
      <c r="G62" s="131"/>
      <c r="H62" s="131"/>
      <c r="I62" s="132"/>
      <c r="J62" s="151">
        <f>(J63*$H63)+(J67*$H67)+(J68*$H68)+(J69*$H69)+(J70*$H70)+(J71*$H71)+(J72*$H72)+(J73*$H73)+(J74*$H74)</f>
        <v>538.98</v>
      </c>
      <c r="K62" s="152">
        <f>(K63*$H63)+(K67*$H67)+(K68*$H68)+(K69*$H69)+(K70*$H70)+(K71*$H71)+(K72*$H72)+(K73*$H73)+(K74*$H74)</f>
        <v>150.44</v>
      </c>
      <c r="L62" s="152">
        <f>(L63*$H63)+(L67*$H67)+(L68*$H68)+(L69*$H69)+(L70*$H70)+(L71*$H71)+(L72*$H72)+(L73*$H73)+(L74*$H74)</f>
        <v>150.44</v>
      </c>
      <c r="M62" s="152">
        <f>(M63*$H63)+(M67*$H67)+(M68*$H68)+(M69*$H69)+(M70*$H70)+(M71*$H71)+(M72*$H72)+(M73*$H73)+(M74*$H74)</f>
        <v>150.44</v>
      </c>
      <c r="N62" s="152">
        <f>(N63*$H63)+(N67*$H67)+(N68*$H68)+(N69*$H69)+(N70*$H70)+(N71*$H71)+(N72*$H72)+(N73*$H73)+(N74*$H74)</f>
        <v>150.44</v>
      </c>
      <c r="O62" s="153">
        <f>SUM(O63:O74)</f>
        <v>2714.9399999999996</v>
      </c>
    </row>
    <row r="63" spans="1:15" ht="15" x14ac:dyDescent="0.25">
      <c r="A63" s="136" t="s">
        <v>245</v>
      </c>
      <c r="B63" s="137" t="s">
        <v>246</v>
      </c>
      <c r="C63" s="138" t="s">
        <v>200</v>
      </c>
      <c r="D63" s="138" t="s">
        <v>183</v>
      </c>
      <c r="E63" s="144">
        <f t="shared" ref="E63:E74" si="11">SUM(J63:N63)</f>
        <v>20</v>
      </c>
      <c r="F63" s="235">
        <v>0</v>
      </c>
      <c r="G63" s="92">
        <v>37.61</v>
      </c>
      <c r="H63" s="92">
        <f t="shared" si="7"/>
        <v>37.61</v>
      </c>
      <c r="I63" s="84"/>
      <c r="J63" s="140">
        <v>4</v>
      </c>
      <c r="K63" s="141">
        <v>4</v>
      </c>
      <c r="L63" s="141">
        <v>4</v>
      </c>
      <c r="M63" s="141">
        <v>4</v>
      </c>
      <c r="N63" s="141">
        <v>4</v>
      </c>
      <c r="O63" s="154">
        <f t="shared" ref="O63:O74" si="12">E63*H63</f>
        <v>752.2</v>
      </c>
    </row>
    <row r="64" spans="1:15" ht="15" x14ac:dyDescent="0.25">
      <c r="A64" s="136" t="s">
        <v>247</v>
      </c>
      <c r="B64" s="137" t="s">
        <v>246</v>
      </c>
      <c r="C64" s="138" t="s">
        <v>182</v>
      </c>
      <c r="D64" s="138" t="s">
        <v>183</v>
      </c>
      <c r="E64" s="144">
        <f t="shared" si="11"/>
        <v>20</v>
      </c>
      <c r="F64" s="235">
        <v>0</v>
      </c>
      <c r="G64" s="92">
        <v>38.799999999999997</v>
      </c>
      <c r="H64" s="92">
        <f t="shared" si="7"/>
        <v>38.799999999999997</v>
      </c>
      <c r="I64" s="84"/>
      <c r="J64" s="140">
        <v>4</v>
      </c>
      <c r="K64" s="141">
        <v>4</v>
      </c>
      <c r="L64" s="141">
        <v>4</v>
      </c>
      <c r="M64" s="141">
        <v>4</v>
      </c>
      <c r="N64" s="141">
        <v>4</v>
      </c>
      <c r="O64" s="154">
        <f t="shared" si="12"/>
        <v>776</v>
      </c>
    </row>
    <row r="65" spans="1:15" ht="15" x14ac:dyDescent="0.25">
      <c r="A65" s="136" t="s">
        <v>248</v>
      </c>
      <c r="B65" s="137" t="s">
        <v>246</v>
      </c>
      <c r="C65" s="138" t="s">
        <v>185</v>
      </c>
      <c r="D65" s="138" t="s">
        <v>183</v>
      </c>
      <c r="E65" s="144">
        <f t="shared" si="11"/>
        <v>20</v>
      </c>
      <c r="F65" s="235">
        <v>0</v>
      </c>
      <c r="G65" s="92">
        <v>39.909999999999997</v>
      </c>
      <c r="H65" s="92">
        <f t="shared" si="7"/>
        <v>39.909999999999997</v>
      </c>
      <c r="I65" s="84"/>
      <c r="J65" s="140">
        <v>4</v>
      </c>
      <c r="K65" s="141">
        <v>4</v>
      </c>
      <c r="L65" s="141">
        <v>4</v>
      </c>
      <c r="M65" s="141">
        <v>4</v>
      </c>
      <c r="N65" s="141">
        <v>4</v>
      </c>
      <c r="O65" s="154">
        <f t="shared" si="12"/>
        <v>798.19999999999993</v>
      </c>
    </row>
    <row r="66" spans="1:15" ht="15" x14ac:dyDescent="0.25">
      <c r="A66" s="136" t="s">
        <v>249</v>
      </c>
      <c r="B66" s="137" t="s">
        <v>246</v>
      </c>
      <c r="C66" s="138" t="s">
        <v>187</v>
      </c>
      <c r="D66" s="138" t="s">
        <v>183</v>
      </c>
      <c r="E66" s="144">
        <f t="shared" si="11"/>
        <v>0</v>
      </c>
      <c r="F66" s="235">
        <v>0</v>
      </c>
      <c r="G66" s="92">
        <v>43.58</v>
      </c>
      <c r="H66" s="92">
        <f t="shared" si="7"/>
        <v>43.58</v>
      </c>
      <c r="I66" s="84"/>
      <c r="J66" s="67">
        <v>0</v>
      </c>
      <c r="K66" s="68">
        <v>0</v>
      </c>
      <c r="L66" s="68">
        <v>0</v>
      </c>
      <c r="M66" s="68">
        <v>0</v>
      </c>
      <c r="N66" s="68">
        <v>0</v>
      </c>
      <c r="O66" s="154"/>
    </row>
    <row r="67" spans="1:15" ht="15" x14ac:dyDescent="0.25">
      <c r="A67" s="142" t="s">
        <v>250</v>
      </c>
      <c r="B67" s="143" t="s">
        <v>246</v>
      </c>
      <c r="C67" s="144" t="s">
        <v>189</v>
      </c>
      <c r="D67" s="144" t="s">
        <v>183</v>
      </c>
      <c r="E67" s="144">
        <f t="shared" si="11"/>
        <v>4</v>
      </c>
      <c r="F67" s="232">
        <v>0</v>
      </c>
      <c r="G67" s="66">
        <v>46.17</v>
      </c>
      <c r="H67" s="66">
        <f t="shared" si="7"/>
        <v>46.17</v>
      </c>
      <c r="I67" s="84"/>
      <c r="J67" s="67">
        <v>4</v>
      </c>
      <c r="K67" s="68">
        <v>0</v>
      </c>
      <c r="L67" s="68">
        <v>0</v>
      </c>
      <c r="M67" s="68">
        <v>0</v>
      </c>
      <c r="N67" s="68">
        <v>0</v>
      </c>
      <c r="O67" s="69">
        <f t="shared" si="12"/>
        <v>184.68</v>
      </c>
    </row>
    <row r="68" spans="1:15" ht="15" x14ac:dyDescent="0.25">
      <c r="A68" s="142" t="s">
        <v>251</v>
      </c>
      <c r="B68" s="143" t="s">
        <v>246</v>
      </c>
      <c r="C68" s="144" t="s">
        <v>191</v>
      </c>
      <c r="D68" s="144" t="s">
        <v>183</v>
      </c>
      <c r="E68" s="144">
        <f t="shared" si="11"/>
        <v>2</v>
      </c>
      <c r="F68" s="232">
        <v>0</v>
      </c>
      <c r="G68" s="66">
        <v>49.37</v>
      </c>
      <c r="H68" s="66">
        <f t="shared" si="7"/>
        <v>49.37</v>
      </c>
      <c r="I68" s="84"/>
      <c r="J68" s="67">
        <v>2</v>
      </c>
      <c r="K68" s="68">
        <v>0</v>
      </c>
      <c r="L68" s="68">
        <v>0</v>
      </c>
      <c r="M68" s="68">
        <v>0</v>
      </c>
      <c r="N68" s="68">
        <v>0</v>
      </c>
      <c r="O68" s="69">
        <f t="shared" si="12"/>
        <v>98.74</v>
      </c>
    </row>
    <row r="69" spans="1:15" ht="15" x14ac:dyDescent="0.25">
      <c r="A69" s="142" t="s">
        <v>252</v>
      </c>
      <c r="B69" s="143" t="s">
        <v>246</v>
      </c>
      <c r="C69" s="144" t="s">
        <v>193</v>
      </c>
      <c r="D69" s="144" t="s">
        <v>183</v>
      </c>
      <c r="E69" s="144">
        <f t="shared" si="11"/>
        <v>2</v>
      </c>
      <c r="F69" s="232">
        <v>0</v>
      </c>
      <c r="G69" s="66">
        <v>52.56</v>
      </c>
      <c r="H69" s="66">
        <f t="shared" si="7"/>
        <v>52.56</v>
      </c>
      <c r="I69" s="84"/>
      <c r="J69" s="67">
        <v>2</v>
      </c>
      <c r="K69" s="68">
        <v>0</v>
      </c>
      <c r="L69" s="68">
        <v>0</v>
      </c>
      <c r="M69" s="68">
        <v>0</v>
      </c>
      <c r="N69" s="68">
        <v>0</v>
      </c>
      <c r="O69" s="69">
        <f t="shared" si="12"/>
        <v>105.12</v>
      </c>
    </row>
    <row r="70" spans="1:15" ht="15" x14ac:dyDescent="0.25">
      <c r="A70" s="142" t="s">
        <v>253</v>
      </c>
      <c r="B70" s="143" t="s">
        <v>246</v>
      </c>
      <c r="C70" s="144" t="s">
        <v>195</v>
      </c>
      <c r="D70" s="144" t="s">
        <v>183</v>
      </c>
      <c r="E70" s="144">
        <f t="shared" si="11"/>
        <v>0</v>
      </c>
      <c r="F70" s="232">
        <v>0</v>
      </c>
      <c r="G70" s="66">
        <v>55.72</v>
      </c>
      <c r="H70" s="66">
        <f t="shared" si="7"/>
        <v>55.72</v>
      </c>
      <c r="I70" s="84"/>
      <c r="J70" s="67">
        <v>0</v>
      </c>
      <c r="K70" s="68">
        <v>0</v>
      </c>
      <c r="L70" s="68">
        <v>0</v>
      </c>
      <c r="M70" s="68">
        <v>0</v>
      </c>
      <c r="N70" s="68">
        <v>0</v>
      </c>
      <c r="O70" s="69">
        <f t="shared" si="12"/>
        <v>0</v>
      </c>
    </row>
    <row r="71" spans="1:15" ht="15" x14ac:dyDescent="0.25">
      <c r="A71" s="142" t="s">
        <v>254</v>
      </c>
      <c r="B71" s="143" t="s">
        <v>246</v>
      </c>
      <c r="C71" s="144" t="s">
        <v>197</v>
      </c>
      <c r="D71" s="144" t="s">
        <v>183</v>
      </c>
      <c r="E71" s="144">
        <f t="shared" si="11"/>
        <v>0</v>
      </c>
      <c r="F71" s="232">
        <v>0</v>
      </c>
      <c r="G71" s="66">
        <v>58.95</v>
      </c>
      <c r="H71" s="66">
        <f t="shared" si="7"/>
        <v>58.95</v>
      </c>
      <c r="I71" s="84"/>
      <c r="J71" s="67">
        <v>0</v>
      </c>
      <c r="K71" s="68">
        <v>0</v>
      </c>
      <c r="L71" s="68">
        <v>0</v>
      </c>
      <c r="M71" s="68">
        <v>0</v>
      </c>
      <c r="N71" s="68">
        <v>0</v>
      </c>
      <c r="O71" s="69">
        <f t="shared" si="12"/>
        <v>0</v>
      </c>
    </row>
    <row r="72" spans="1:15" ht="15" x14ac:dyDescent="0.25">
      <c r="A72" s="142" t="s">
        <v>255</v>
      </c>
      <c r="B72" s="143" t="s">
        <v>246</v>
      </c>
      <c r="C72" s="144" t="s">
        <v>240</v>
      </c>
      <c r="D72" s="144" t="s">
        <v>183</v>
      </c>
      <c r="E72" s="144">
        <f t="shared" si="11"/>
        <v>0</v>
      </c>
      <c r="F72" s="232">
        <v>0</v>
      </c>
      <c r="G72" s="66">
        <v>62.15</v>
      </c>
      <c r="H72" s="66">
        <f t="shared" si="7"/>
        <v>62.15</v>
      </c>
      <c r="I72" s="84"/>
      <c r="J72" s="67">
        <v>0</v>
      </c>
      <c r="K72" s="68">
        <v>0</v>
      </c>
      <c r="L72" s="68">
        <v>0</v>
      </c>
      <c r="M72" s="68">
        <v>0</v>
      </c>
      <c r="N72" s="68">
        <v>0</v>
      </c>
      <c r="O72" s="69">
        <f t="shared" si="12"/>
        <v>0</v>
      </c>
    </row>
    <row r="73" spans="1:15" ht="15" x14ac:dyDescent="0.25">
      <c r="A73" s="142" t="s">
        <v>256</v>
      </c>
      <c r="B73" s="143" t="s">
        <v>246</v>
      </c>
      <c r="C73" s="144" t="s">
        <v>242</v>
      </c>
      <c r="D73" s="144" t="s">
        <v>183</v>
      </c>
      <c r="E73" s="144">
        <f t="shared" si="11"/>
        <v>0</v>
      </c>
      <c r="F73" s="232">
        <v>0</v>
      </c>
      <c r="G73" s="66">
        <v>65.349999999999994</v>
      </c>
      <c r="H73" s="66">
        <f t="shared" si="7"/>
        <v>65.349999999999994</v>
      </c>
      <c r="I73" s="84"/>
      <c r="J73" s="67">
        <v>0</v>
      </c>
      <c r="K73" s="68">
        <v>0</v>
      </c>
      <c r="L73" s="68">
        <v>0</v>
      </c>
      <c r="M73" s="68">
        <v>0</v>
      </c>
      <c r="N73" s="68">
        <v>0</v>
      </c>
      <c r="O73" s="69">
        <f t="shared" si="12"/>
        <v>0</v>
      </c>
    </row>
    <row r="74" spans="1:15" ht="15.75" thickBot="1" x14ac:dyDescent="0.3">
      <c r="A74" s="145" t="s">
        <v>257</v>
      </c>
      <c r="B74" s="146" t="s">
        <v>246</v>
      </c>
      <c r="C74" s="147" t="s">
        <v>214</v>
      </c>
      <c r="D74" s="147" t="s">
        <v>183</v>
      </c>
      <c r="E74" s="147">
        <f t="shared" si="11"/>
        <v>0</v>
      </c>
      <c r="F74" s="233">
        <v>0</v>
      </c>
      <c r="G74" s="76">
        <v>68.540000000000006</v>
      </c>
      <c r="H74" s="76">
        <f t="shared" si="7"/>
        <v>68.540000000000006</v>
      </c>
      <c r="I74" s="84"/>
      <c r="J74" s="77">
        <v>0</v>
      </c>
      <c r="K74" s="78">
        <v>0</v>
      </c>
      <c r="L74" s="78">
        <v>0</v>
      </c>
      <c r="M74" s="78">
        <v>0</v>
      </c>
      <c r="N74" s="78">
        <v>0</v>
      </c>
      <c r="O74" s="79">
        <f t="shared" si="12"/>
        <v>0</v>
      </c>
    </row>
    <row r="75" spans="1:15" ht="15.75" thickBot="1" x14ac:dyDescent="0.3">
      <c r="A75" s="149"/>
      <c r="B75" s="106"/>
      <c r="C75" s="150"/>
      <c r="D75" s="150"/>
      <c r="E75" s="150"/>
      <c r="F75" s="238"/>
      <c r="G75" s="84"/>
      <c r="H75" s="84"/>
      <c r="I75" s="84"/>
      <c r="J75" s="84"/>
      <c r="K75" s="84"/>
      <c r="L75" s="84"/>
      <c r="M75" s="84"/>
      <c r="N75" s="84"/>
      <c r="O75" s="84"/>
    </row>
    <row r="76" spans="1:15" ht="16.5" thickBot="1" x14ac:dyDescent="0.3">
      <c r="A76" s="128"/>
      <c r="B76" s="129" t="s">
        <v>258</v>
      </c>
      <c r="C76" s="130"/>
      <c r="D76" s="130"/>
      <c r="E76" s="130"/>
      <c r="F76" s="237"/>
      <c r="G76" s="131"/>
      <c r="H76" s="131"/>
      <c r="I76" s="132"/>
      <c r="J76" s="151">
        <f>(J77*$H77)+(J78*$H78)+(J79*$H79)+(J80*$H80)+(J81*$H81)+(J82*$H82)+(J83*$H83)+(J84*$H84)+(J85*$H85)</f>
        <v>0</v>
      </c>
      <c r="K76" s="152">
        <f>(K77*$H77)+(K78*$H78)+(K79*$H79)+(K80*$H80)+(K81*$H81)+(K82*$H82)+(K83*$H83)+(K84*$H84)+(K85*$H85)</f>
        <v>0</v>
      </c>
      <c r="L76" s="152">
        <f>(L77*$H77)+(L78*$H78)+(L79*$H79)+(L80*$H80)+(L81*$H81)+(L82*$H82)+(L83*$H83)+(L84*$H84)+(L85*$H85)</f>
        <v>0</v>
      </c>
      <c r="M76" s="152">
        <f>(M77*$H77)+(M78*$H78)+(M79*$H79)+(M80*$H80)+(M81*$H81)+(M82*$H82)+(M83*$H83)+(M84*$H84)+(M85*$H85)</f>
        <v>0</v>
      </c>
      <c r="N76" s="152">
        <f>(N77*$H77)+(N78*$H78)+(N79*$H79)+(N80*$H80)+(N81*$H81)+(N82*$H82)+(N83*$H83)+(N84*$H84)+(N85*$H85)</f>
        <v>0</v>
      </c>
      <c r="O76" s="153">
        <f>SUM(O77:O85)</f>
        <v>0</v>
      </c>
    </row>
    <row r="77" spans="1:15" ht="15" x14ac:dyDescent="0.25">
      <c r="A77" s="136" t="s">
        <v>259</v>
      </c>
      <c r="B77" s="155" t="s">
        <v>260</v>
      </c>
      <c r="C77" s="138" t="s">
        <v>187</v>
      </c>
      <c r="D77" s="138" t="s">
        <v>183</v>
      </c>
      <c r="E77" s="138">
        <f t="shared" ref="E77:E85" si="13">SUM(J77:N77)</f>
        <v>0</v>
      </c>
      <c r="F77" s="235">
        <v>0</v>
      </c>
      <c r="G77" s="92">
        <v>44.14</v>
      </c>
      <c r="H77" s="92">
        <f t="shared" si="7"/>
        <v>44.14</v>
      </c>
      <c r="I77" s="84"/>
      <c r="J77" s="140">
        <v>0</v>
      </c>
      <c r="K77" s="141">
        <v>0</v>
      </c>
      <c r="L77" s="141">
        <v>0</v>
      </c>
      <c r="M77" s="141">
        <v>0</v>
      </c>
      <c r="N77" s="141">
        <v>0</v>
      </c>
      <c r="O77" s="154">
        <f t="shared" ref="O77:O85" si="14">E77*H77</f>
        <v>0</v>
      </c>
    </row>
    <row r="78" spans="1:15" ht="15" x14ac:dyDescent="0.25">
      <c r="A78" s="142" t="s">
        <v>261</v>
      </c>
      <c r="B78" s="156" t="s">
        <v>260</v>
      </c>
      <c r="C78" s="144" t="s">
        <v>189</v>
      </c>
      <c r="D78" s="144" t="s">
        <v>183</v>
      </c>
      <c r="E78" s="144">
        <f t="shared" si="13"/>
        <v>0</v>
      </c>
      <c r="F78" s="232">
        <v>0</v>
      </c>
      <c r="G78" s="66">
        <v>47.34</v>
      </c>
      <c r="H78" s="66">
        <f t="shared" si="7"/>
        <v>47.34</v>
      </c>
      <c r="I78" s="84"/>
      <c r="J78" s="67">
        <v>0</v>
      </c>
      <c r="K78" s="68">
        <v>0</v>
      </c>
      <c r="L78" s="68">
        <v>0</v>
      </c>
      <c r="M78" s="68">
        <v>0</v>
      </c>
      <c r="N78" s="68">
        <v>0</v>
      </c>
      <c r="O78" s="69">
        <f t="shared" si="14"/>
        <v>0</v>
      </c>
    </row>
    <row r="79" spans="1:15" ht="15" x14ac:dyDescent="0.25">
      <c r="A79" s="142" t="s">
        <v>262</v>
      </c>
      <c r="B79" s="156" t="s">
        <v>260</v>
      </c>
      <c r="C79" s="144" t="s">
        <v>191</v>
      </c>
      <c r="D79" s="144" t="s">
        <v>183</v>
      </c>
      <c r="E79" s="144">
        <f t="shared" si="13"/>
        <v>0</v>
      </c>
      <c r="F79" s="232">
        <v>0</v>
      </c>
      <c r="G79" s="66">
        <v>50.53</v>
      </c>
      <c r="H79" s="66">
        <f t="shared" ref="H79:H142" si="15">ROUND(G79*(1-F79),2)</f>
        <v>50.53</v>
      </c>
      <c r="I79" s="84"/>
      <c r="J79" s="67">
        <v>0</v>
      </c>
      <c r="K79" s="68">
        <v>0</v>
      </c>
      <c r="L79" s="68">
        <v>0</v>
      </c>
      <c r="M79" s="68">
        <v>0</v>
      </c>
      <c r="N79" s="68">
        <v>0</v>
      </c>
      <c r="O79" s="69">
        <f t="shared" si="14"/>
        <v>0</v>
      </c>
    </row>
    <row r="80" spans="1:15" ht="15" x14ac:dyDescent="0.25">
      <c r="A80" s="142" t="s">
        <v>263</v>
      </c>
      <c r="B80" s="156" t="s">
        <v>260</v>
      </c>
      <c r="C80" s="144" t="s">
        <v>193</v>
      </c>
      <c r="D80" s="144" t="s">
        <v>183</v>
      </c>
      <c r="E80" s="144">
        <f t="shared" si="13"/>
        <v>0</v>
      </c>
      <c r="F80" s="232">
        <v>0</v>
      </c>
      <c r="G80" s="66">
        <v>53.74</v>
      </c>
      <c r="H80" s="66">
        <f t="shared" si="15"/>
        <v>53.74</v>
      </c>
      <c r="I80" s="84"/>
      <c r="J80" s="67">
        <v>0</v>
      </c>
      <c r="K80" s="68">
        <v>0</v>
      </c>
      <c r="L80" s="68">
        <v>0</v>
      </c>
      <c r="M80" s="68">
        <v>0</v>
      </c>
      <c r="N80" s="68">
        <v>0</v>
      </c>
      <c r="O80" s="69">
        <f t="shared" si="14"/>
        <v>0</v>
      </c>
    </row>
    <row r="81" spans="1:15" ht="15" x14ac:dyDescent="0.25">
      <c r="A81" s="142" t="s">
        <v>264</v>
      </c>
      <c r="B81" s="156" t="s">
        <v>260</v>
      </c>
      <c r="C81" s="144" t="s">
        <v>195</v>
      </c>
      <c r="D81" s="144" t="s">
        <v>183</v>
      </c>
      <c r="E81" s="144">
        <f t="shared" si="13"/>
        <v>0</v>
      </c>
      <c r="F81" s="232">
        <v>0</v>
      </c>
      <c r="G81" s="66">
        <v>56.93</v>
      </c>
      <c r="H81" s="66">
        <f t="shared" si="15"/>
        <v>56.93</v>
      </c>
      <c r="I81" s="84"/>
      <c r="J81" s="67">
        <v>0</v>
      </c>
      <c r="K81" s="68">
        <v>0</v>
      </c>
      <c r="L81" s="68">
        <v>0</v>
      </c>
      <c r="M81" s="68">
        <v>0</v>
      </c>
      <c r="N81" s="68">
        <v>0</v>
      </c>
      <c r="O81" s="69">
        <f t="shared" si="14"/>
        <v>0</v>
      </c>
    </row>
    <row r="82" spans="1:15" ht="15" x14ac:dyDescent="0.25">
      <c r="A82" s="142" t="s">
        <v>265</v>
      </c>
      <c r="B82" s="156" t="s">
        <v>260</v>
      </c>
      <c r="C82" s="144" t="s">
        <v>197</v>
      </c>
      <c r="D82" s="144" t="s">
        <v>183</v>
      </c>
      <c r="E82" s="144">
        <f t="shared" si="13"/>
        <v>0</v>
      </c>
      <c r="F82" s="232">
        <v>0</v>
      </c>
      <c r="G82" s="66">
        <v>60.13</v>
      </c>
      <c r="H82" s="66">
        <f t="shared" si="15"/>
        <v>60.13</v>
      </c>
      <c r="I82" s="84"/>
      <c r="J82" s="67">
        <v>0</v>
      </c>
      <c r="K82" s="68">
        <v>0</v>
      </c>
      <c r="L82" s="68">
        <v>0</v>
      </c>
      <c r="M82" s="68">
        <v>0</v>
      </c>
      <c r="N82" s="68">
        <v>0</v>
      </c>
      <c r="O82" s="69">
        <f t="shared" si="14"/>
        <v>0</v>
      </c>
    </row>
    <row r="83" spans="1:15" ht="15" x14ac:dyDescent="0.25">
      <c r="A83" s="142" t="s">
        <v>266</v>
      </c>
      <c r="B83" s="156" t="s">
        <v>260</v>
      </c>
      <c r="C83" s="144" t="s">
        <v>240</v>
      </c>
      <c r="D83" s="144" t="s">
        <v>183</v>
      </c>
      <c r="E83" s="144">
        <f t="shared" si="13"/>
        <v>0</v>
      </c>
      <c r="F83" s="232">
        <v>0</v>
      </c>
      <c r="G83" s="66">
        <v>63.32</v>
      </c>
      <c r="H83" s="66">
        <f t="shared" si="15"/>
        <v>63.32</v>
      </c>
      <c r="I83" s="84"/>
      <c r="J83" s="67">
        <v>0</v>
      </c>
      <c r="K83" s="68">
        <v>0</v>
      </c>
      <c r="L83" s="68">
        <v>0</v>
      </c>
      <c r="M83" s="68">
        <v>0</v>
      </c>
      <c r="N83" s="68">
        <v>0</v>
      </c>
      <c r="O83" s="69">
        <f t="shared" si="14"/>
        <v>0</v>
      </c>
    </row>
    <row r="84" spans="1:15" ht="15" x14ac:dyDescent="0.25">
      <c r="A84" s="142" t="s">
        <v>267</v>
      </c>
      <c r="B84" s="156" t="s">
        <v>260</v>
      </c>
      <c r="C84" s="144" t="s">
        <v>242</v>
      </c>
      <c r="D84" s="144" t="s">
        <v>183</v>
      </c>
      <c r="E84" s="144">
        <f t="shared" si="13"/>
        <v>0</v>
      </c>
      <c r="F84" s="232">
        <v>0</v>
      </c>
      <c r="G84" s="66">
        <v>66.52</v>
      </c>
      <c r="H84" s="66">
        <f t="shared" si="15"/>
        <v>66.52</v>
      </c>
      <c r="I84" s="84"/>
      <c r="J84" s="67">
        <v>0</v>
      </c>
      <c r="K84" s="68">
        <v>0</v>
      </c>
      <c r="L84" s="68">
        <v>0</v>
      </c>
      <c r="M84" s="68">
        <v>0</v>
      </c>
      <c r="N84" s="68">
        <v>0</v>
      </c>
      <c r="O84" s="69">
        <f t="shared" si="14"/>
        <v>0</v>
      </c>
    </row>
    <row r="85" spans="1:15" ht="15.75" thickBot="1" x14ac:dyDescent="0.3">
      <c r="A85" s="145" t="s">
        <v>268</v>
      </c>
      <c r="B85" s="157" t="s">
        <v>260</v>
      </c>
      <c r="C85" s="147" t="s">
        <v>214</v>
      </c>
      <c r="D85" s="147" t="s">
        <v>183</v>
      </c>
      <c r="E85" s="147">
        <f t="shared" si="13"/>
        <v>0</v>
      </c>
      <c r="F85" s="233">
        <v>0</v>
      </c>
      <c r="G85" s="76">
        <v>69.7</v>
      </c>
      <c r="H85" s="76">
        <f t="shared" si="15"/>
        <v>69.7</v>
      </c>
      <c r="I85" s="84"/>
      <c r="J85" s="77">
        <v>0</v>
      </c>
      <c r="K85" s="78">
        <v>0</v>
      </c>
      <c r="L85" s="78">
        <v>0</v>
      </c>
      <c r="M85" s="78">
        <v>0</v>
      </c>
      <c r="N85" s="78">
        <v>0</v>
      </c>
      <c r="O85" s="79">
        <f t="shared" si="14"/>
        <v>0</v>
      </c>
    </row>
    <row r="86" spans="1:15" ht="15.75" thickBot="1" x14ac:dyDescent="0.3">
      <c r="A86" s="149"/>
      <c r="B86" s="106"/>
      <c r="C86" s="150"/>
      <c r="D86" s="150"/>
      <c r="E86" s="150"/>
      <c r="F86" s="238"/>
      <c r="G86" s="84"/>
      <c r="H86" s="84"/>
      <c r="I86" s="84"/>
      <c r="J86" s="84"/>
      <c r="K86" s="84"/>
      <c r="L86" s="84"/>
      <c r="M86" s="84"/>
      <c r="N86" s="84"/>
      <c r="O86" s="84"/>
    </row>
    <row r="87" spans="1:15" ht="16.5" thickBot="1" x14ac:dyDescent="0.3">
      <c r="A87" s="158"/>
      <c r="B87" s="159" t="s">
        <v>228</v>
      </c>
      <c r="C87" s="160"/>
      <c r="D87" s="160"/>
      <c r="E87" s="160"/>
      <c r="F87" s="239"/>
      <c r="G87" s="161"/>
      <c r="H87" s="161"/>
      <c r="I87" s="132"/>
      <c r="J87" s="162">
        <f>(J88*$H88)+(J92*$H92)+(J93*$H93)+(J94*$H94)+(J95*$H95)+(J96*$H96)+(J97*$H97)+(J98*$H98)+(J99*$H99)</f>
        <v>151.04</v>
      </c>
      <c r="K87" s="163">
        <f>(K88*$H88)+(K92*$H92)+(K93*$H93)+(K94*$H94)+(K95*$H95)+(K96*$H96)+(K97*$H97)+(K98*$H98)+(K99*$H99)</f>
        <v>151.04</v>
      </c>
      <c r="L87" s="163">
        <f>(L88*$H88)+(L92*$H92)+(L93*$H93)+(L94*$H94)+(L95*$H95)+(L96*$H96)+(L97*$H97)+(L98*$H98)+(L99*$H99)</f>
        <v>151.04</v>
      </c>
      <c r="M87" s="163">
        <f>(M88*$H88)+(M92*$H92)+(M93*$H93)+(M94*$H94)+(M95*$H95)+(M96*$H96)+(M97*$H97)+(M98*$H98)+(M99*$H99)</f>
        <v>151.04</v>
      </c>
      <c r="N87" s="163">
        <f>(N88*$H88)+(N92*$H92)+(N93*$H93)+(N94*$H94)+(N95*$H95)+(N96*$H96)+(N97*$H97)+(N98*$H98)+(N99*$H99)</f>
        <v>151.04</v>
      </c>
      <c r="O87" s="164">
        <f>SUM(O88:O99)</f>
        <v>2283.4</v>
      </c>
    </row>
    <row r="88" spans="1:15" ht="15" x14ac:dyDescent="0.25">
      <c r="A88" s="165" t="s">
        <v>269</v>
      </c>
      <c r="B88" s="166" t="s">
        <v>270</v>
      </c>
      <c r="C88" s="167" t="s">
        <v>200</v>
      </c>
      <c r="D88" s="167" t="s">
        <v>183</v>
      </c>
      <c r="E88" s="168">
        <f t="shared" ref="E88:E99" si="16">SUM(J88:N88)</f>
        <v>20</v>
      </c>
      <c r="F88" s="236">
        <v>0</v>
      </c>
      <c r="G88" s="105">
        <v>37.76</v>
      </c>
      <c r="H88" s="105">
        <f t="shared" si="15"/>
        <v>37.76</v>
      </c>
      <c r="I88" s="84"/>
      <c r="J88" s="140">
        <v>4</v>
      </c>
      <c r="K88" s="141">
        <v>4</v>
      </c>
      <c r="L88" s="141">
        <v>4</v>
      </c>
      <c r="M88" s="141">
        <v>4</v>
      </c>
      <c r="N88" s="141">
        <v>4</v>
      </c>
      <c r="O88" s="169">
        <f t="shared" ref="O88:O99" si="17">E88*H88</f>
        <v>755.19999999999993</v>
      </c>
    </row>
    <row r="89" spans="1:15" ht="15" x14ac:dyDescent="0.25">
      <c r="A89" s="170" t="s">
        <v>271</v>
      </c>
      <c r="B89" s="171" t="s">
        <v>270</v>
      </c>
      <c r="C89" s="172" t="s">
        <v>182</v>
      </c>
      <c r="D89" s="172" t="s">
        <v>183</v>
      </c>
      <c r="E89" s="172">
        <f t="shared" si="16"/>
        <v>20</v>
      </c>
      <c r="F89" s="235">
        <v>0</v>
      </c>
      <c r="G89" s="92">
        <v>37.61</v>
      </c>
      <c r="H89" s="92">
        <f t="shared" si="15"/>
        <v>37.61</v>
      </c>
      <c r="I89" s="84"/>
      <c r="J89" s="67">
        <v>4</v>
      </c>
      <c r="K89" s="68">
        <v>4</v>
      </c>
      <c r="L89" s="68">
        <v>4</v>
      </c>
      <c r="M89" s="68">
        <v>4</v>
      </c>
      <c r="N89" s="68">
        <v>4</v>
      </c>
      <c r="O89" s="69">
        <f t="shared" si="17"/>
        <v>752.2</v>
      </c>
    </row>
    <row r="90" spans="1:15" ht="15" x14ac:dyDescent="0.25">
      <c r="A90" s="170" t="s">
        <v>272</v>
      </c>
      <c r="B90" s="171" t="s">
        <v>270</v>
      </c>
      <c r="C90" s="172" t="s">
        <v>185</v>
      </c>
      <c r="D90" s="172" t="s">
        <v>183</v>
      </c>
      <c r="E90" s="172">
        <f t="shared" si="16"/>
        <v>20</v>
      </c>
      <c r="F90" s="235">
        <v>0</v>
      </c>
      <c r="G90" s="92">
        <v>38.799999999999997</v>
      </c>
      <c r="H90" s="92">
        <f t="shared" si="15"/>
        <v>38.799999999999997</v>
      </c>
      <c r="I90" s="84"/>
      <c r="J90" s="67">
        <v>4</v>
      </c>
      <c r="K90" s="68">
        <v>4</v>
      </c>
      <c r="L90" s="68">
        <v>4</v>
      </c>
      <c r="M90" s="68">
        <v>4</v>
      </c>
      <c r="N90" s="68">
        <v>4</v>
      </c>
      <c r="O90" s="69">
        <f t="shared" si="17"/>
        <v>776</v>
      </c>
    </row>
    <row r="91" spans="1:15" ht="15" x14ac:dyDescent="0.25">
      <c r="A91" s="170" t="s">
        <v>273</v>
      </c>
      <c r="B91" s="171" t="s">
        <v>270</v>
      </c>
      <c r="C91" s="172" t="s">
        <v>187</v>
      </c>
      <c r="D91" s="172" t="s">
        <v>183</v>
      </c>
      <c r="E91" s="172">
        <f t="shared" si="16"/>
        <v>0</v>
      </c>
      <c r="F91" s="235">
        <v>0</v>
      </c>
      <c r="G91" s="92">
        <v>39.909999999999997</v>
      </c>
      <c r="H91" s="92">
        <f t="shared" si="15"/>
        <v>39.909999999999997</v>
      </c>
      <c r="I91" s="84"/>
      <c r="J91" s="67">
        <v>0</v>
      </c>
      <c r="K91" s="68">
        <v>0</v>
      </c>
      <c r="L91" s="68">
        <v>0</v>
      </c>
      <c r="M91" s="68">
        <v>0</v>
      </c>
      <c r="N91" s="68">
        <v>0</v>
      </c>
      <c r="O91" s="69">
        <f t="shared" si="17"/>
        <v>0</v>
      </c>
    </row>
    <row r="92" spans="1:15" ht="15" x14ac:dyDescent="0.25">
      <c r="A92" s="170" t="s">
        <v>274</v>
      </c>
      <c r="B92" s="171" t="s">
        <v>270</v>
      </c>
      <c r="C92" s="172" t="s">
        <v>189</v>
      </c>
      <c r="D92" s="172" t="s">
        <v>183</v>
      </c>
      <c r="E92" s="172">
        <f t="shared" si="16"/>
        <v>0</v>
      </c>
      <c r="F92" s="232">
        <v>0</v>
      </c>
      <c r="G92" s="92">
        <v>43.58</v>
      </c>
      <c r="H92" s="92">
        <f t="shared" si="15"/>
        <v>43.58</v>
      </c>
      <c r="I92" s="84"/>
      <c r="J92" s="67">
        <v>0</v>
      </c>
      <c r="K92" s="68">
        <v>0</v>
      </c>
      <c r="L92" s="68">
        <v>0</v>
      </c>
      <c r="M92" s="68">
        <v>0</v>
      </c>
      <c r="N92" s="68">
        <v>0</v>
      </c>
      <c r="O92" s="69">
        <f t="shared" si="17"/>
        <v>0</v>
      </c>
    </row>
    <row r="93" spans="1:15" ht="15" x14ac:dyDescent="0.25">
      <c r="A93" s="170" t="s">
        <v>275</v>
      </c>
      <c r="B93" s="171" t="s">
        <v>270</v>
      </c>
      <c r="C93" s="172" t="s">
        <v>191</v>
      </c>
      <c r="D93" s="172" t="s">
        <v>183</v>
      </c>
      <c r="E93" s="172">
        <f t="shared" si="16"/>
        <v>0</v>
      </c>
      <c r="F93" s="232">
        <v>0</v>
      </c>
      <c r="G93" s="66">
        <v>40.659999999999997</v>
      </c>
      <c r="H93" s="66">
        <f t="shared" si="15"/>
        <v>40.659999999999997</v>
      </c>
      <c r="I93" s="84"/>
      <c r="J93" s="67">
        <v>0</v>
      </c>
      <c r="K93" s="68">
        <v>0</v>
      </c>
      <c r="L93" s="68">
        <v>0</v>
      </c>
      <c r="M93" s="68">
        <v>0</v>
      </c>
      <c r="N93" s="68">
        <v>0</v>
      </c>
      <c r="O93" s="69">
        <f t="shared" si="17"/>
        <v>0</v>
      </c>
    </row>
    <row r="94" spans="1:15" ht="15" x14ac:dyDescent="0.25">
      <c r="A94" s="170" t="s">
        <v>276</v>
      </c>
      <c r="B94" s="171" t="s">
        <v>270</v>
      </c>
      <c r="C94" s="172" t="s">
        <v>193</v>
      </c>
      <c r="D94" s="172" t="s">
        <v>183</v>
      </c>
      <c r="E94" s="172">
        <f t="shared" si="16"/>
        <v>0</v>
      </c>
      <c r="F94" s="232">
        <v>0</v>
      </c>
      <c r="G94" s="66">
        <v>42.12</v>
      </c>
      <c r="H94" s="66">
        <f t="shared" si="15"/>
        <v>42.12</v>
      </c>
      <c r="I94" s="84"/>
      <c r="J94" s="67">
        <v>0</v>
      </c>
      <c r="K94" s="68">
        <v>0</v>
      </c>
      <c r="L94" s="68">
        <v>0</v>
      </c>
      <c r="M94" s="68">
        <v>0</v>
      </c>
      <c r="N94" s="68">
        <v>0</v>
      </c>
      <c r="O94" s="69">
        <f t="shared" si="17"/>
        <v>0</v>
      </c>
    </row>
    <row r="95" spans="1:15" ht="15" x14ac:dyDescent="0.25">
      <c r="A95" s="170" t="s">
        <v>277</v>
      </c>
      <c r="B95" s="171" t="s">
        <v>270</v>
      </c>
      <c r="C95" s="172" t="s">
        <v>195</v>
      </c>
      <c r="D95" s="172" t="s">
        <v>183</v>
      </c>
      <c r="E95" s="172">
        <f t="shared" si="16"/>
        <v>0</v>
      </c>
      <c r="F95" s="232">
        <v>0</v>
      </c>
      <c r="G95" s="66">
        <v>43.57</v>
      </c>
      <c r="H95" s="66">
        <f t="shared" si="15"/>
        <v>43.57</v>
      </c>
      <c r="I95" s="84"/>
      <c r="J95" s="67">
        <v>0</v>
      </c>
      <c r="K95" s="68">
        <v>0</v>
      </c>
      <c r="L95" s="68">
        <v>0</v>
      </c>
      <c r="M95" s="68">
        <v>0</v>
      </c>
      <c r="N95" s="68">
        <v>0</v>
      </c>
      <c r="O95" s="69">
        <f t="shared" si="17"/>
        <v>0</v>
      </c>
    </row>
    <row r="96" spans="1:15" ht="15" x14ac:dyDescent="0.25">
      <c r="A96" s="170" t="s">
        <v>278</v>
      </c>
      <c r="B96" s="173" t="s">
        <v>270</v>
      </c>
      <c r="C96" s="172" t="s">
        <v>197</v>
      </c>
      <c r="D96" s="172" t="s">
        <v>183</v>
      </c>
      <c r="E96" s="172">
        <f t="shared" si="16"/>
        <v>0</v>
      </c>
      <c r="F96" s="232">
        <v>0</v>
      </c>
      <c r="G96" s="66">
        <v>45.03</v>
      </c>
      <c r="H96" s="66">
        <f t="shared" si="15"/>
        <v>45.03</v>
      </c>
      <c r="I96" s="84"/>
      <c r="J96" s="67">
        <v>0</v>
      </c>
      <c r="K96" s="68">
        <v>0</v>
      </c>
      <c r="L96" s="68">
        <v>0</v>
      </c>
      <c r="M96" s="68">
        <v>0</v>
      </c>
      <c r="N96" s="68">
        <v>0</v>
      </c>
      <c r="O96" s="69">
        <f>E96*H96</f>
        <v>0</v>
      </c>
    </row>
    <row r="97" spans="1:15" ht="15" x14ac:dyDescent="0.25">
      <c r="A97" s="170" t="s">
        <v>279</v>
      </c>
      <c r="B97" s="173" t="s">
        <v>270</v>
      </c>
      <c r="C97" s="172" t="s">
        <v>240</v>
      </c>
      <c r="D97" s="172" t="s">
        <v>183</v>
      </c>
      <c r="E97" s="172">
        <f t="shared" si="16"/>
        <v>0</v>
      </c>
      <c r="F97" s="232">
        <v>0</v>
      </c>
      <c r="G97" s="66">
        <v>46.47</v>
      </c>
      <c r="H97" s="66">
        <f t="shared" si="15"/>
        <v>46.47</v>
      </c>
      <c r="I97" s="84"/>
      <c r="J97" s="67">
        <v>0</v>
      </c>
      <c r="K97" s="68">
        <v>0</v>
      </c>
      <c r="L97" s="68">
        <v>0</v>
      </c>
      <c r="M97" s="68">
        <v>0</v>
      </c>
      <c r="N97" s="68">
        <v>0</v>
      </c>
      <c r="O97" s="69">
        <f t="shared" si="17"/>
        <v>0</v>
      </c>
    </row>
    <row r="98" spans="1:15" ht="15" x14ac:dyDescent="0.25">
      <c r="A98" s="170" t="s">
        <v>280</v>
      </c>
      <c r="B98" s="173" t="s">
        <v>270</v>
      </c>
      <c r="C98" s="172" t="s">
        <v>242</v>
      </c>
      <c r="D98" s="172" t="s">
        <v>183</v>
      </c>
      <c r="E98" s="172">
        <f t="shared" si="16"/>
        <v>0</v>
      </c>
      <c r="F98" s="232">
        <v>0</v>
      </c>
      <c r="G98" s="66">
        <v>47.93</v>
      </c>
      <c r="H98" s="66">
        <f t="shared" si="15"/>
        <v>47.93</v>
      </c>
      <c r="I98" s="84"/>
      <c r="J98" s="67">
        <v>0</v>
      </c>
      <c r="K98" s="68">
        <v>0</v>
      </c>
      <c r="L98" s="68">
        <v>0</v>
      </c>
      <c r="M98" s="68">
        <v>0</v>
      </c>
      <c r="N98" s="68">
        <v>0</v>
      </c>
      <c r="O98" s="69">
        <f t="shared" si="17"/>
        <v>0</v>
      </c>
    </row>
    <row r="99" spans="1:15" ht="15.75" thickBot="1" x14ac:dyDescent="0.3">
      <c r="A99" s="174" t="s">
        <v>281</v>
      </c>
      <c r="B99" s="175" t="s">
        <v>270</v>
      </c>
      <c r="C99" s="176" t="s">
        <v>214</v>
      </c>
      <c r="D99" s="176" t="s">
        <v>183</v>
      </c>
      <c r="E99" s="176">
        <f t="shared" si="16"/>
        <v>0</v>
      </c>
      <c r="F99" s="233">
        <v>0</v>
      </c>
      <c r="G99" s="76">
        <v>49.38</v>
      </c>
      <c r="H99" s="76">
        <f t="shared" si="15"/>
        <v>49.38</v>
      </c>
      <c r="I99" s="84"/>
      <c r="J99" s="77">
        <v>0</v>
      </c>
      <c r="K99" s="78">
        <v>0</v>
      </c>
      <c r="L99" s="78">
        <v>0</v>
      </c>
      <c r="M99" s="78">
        <v>0</v>
      </c>
      <c r="N99" s="78">
        <v>0</v>
      </c>
      <c r="O99" s="79">
        <f t="shared" si="17"/>
        <v>0</v>
      </c>
    </row>
    <row r="100" spans="1:15" ht="13.5" thickBot="1" x14ac:dyDescent="0.25">
      <c r="A100" s="52"/>
      <c r="B100" s="52"/>
      <c r="C100" s="52"/>
      <c r="D100" s="52"/>
      <c r="E100" s="52"/>
      <c r="F100" s="240"/>
      <c r="G100" s="52"/>
      <c r="H100" s="52"/>
      <c r="I100" s="84"/>
      <c r="J100" s="52"/>
      <c r="K100" s="52"/>
      <c r="L100" s="52"/>
      <c r="M100" s="52"/>
      <c r="N100" s="52"/>
      <c r="O100" s="52"/>
    </row>
    <row r="101" spans="1:15" ht="16.5" thickBot="1" x14ac:dyDescent="0.3">
      <c r="A101" s="177"/>
      <c r="B101" s="178" t="s">
        <v>282</v>
      </c>
      <c r="C101" s="178"/>
      <c r="D101" s="178"/>
      <c r="E101" s="178"/>
      <c r="F101" s="241"/>
      <c r="G101" s="179"/>
      <c r="H101" s="179"/>
      <c r="I101" s="132"/>
      <c r="J101" s="180">
        <f t="shared" ref="J101:M101" si="18">(J102*$H102)+(J103*$H103)+(J104*$H104)+(J105*$H105)+(J106*$H106)+(J107*$H107)+(J108*$H108)+(J109*$H109)+(J110*$H110)+(J113*$H113)+(J115*$H115)+(J116*$H116)+(J117*$H117)+(J118*$H118)+(J119*$H119)+(J112*$H112)+(J111*$H111)+(J114*$H114)</f>
        <v>0</v>
      </c>
      <c r="K101" s="181">
        <f t="shared" si="18"/>
        <v>0</v>
      </c>
      <c r="L101" s="181">
        <f t="shared" si="18"/>
        <v>0</v>
      </c>
      <c r="M101" s="181">
        <f t="shared" si="18"/>
        <v>0</v>
      </c>
      <c r="N101" s="181">
        <f>(N102*$H102)+(N103*$H103)+(N104*$H104)+(N105*$H105)+(N106*$H106)+(N107*$H107)+(N108*$H108)+(N109*$H109)+(N110*$H110)+(N113*$H113)+(N115*$H115)+(N116*$H116)+(N117*$H117)+(N118*$H118)+(N119*$H119)+(N112*$H112)+(N111*$H111)+(N114*$H114)</f>
        <v>0</v>
      </c>
      <c r="O101" s="182">
        <f>SUM(O102:O119)</f>
        <v>0</v>
      </c>
    </row>
    <row r="102" spans="1:15" ht="15" x14ac:dyDescent="0.25">
      <c r="A102" s="183" t="s">
        <v>283</v>
      </c>
      <c r="B102" s="184" t="s">
        <v>284</v>
      </c>
      <c r="C102" s="185" t="s">
        <v>214</v>
      </c>
      <c r="D102" s="185" t="s">
        <v>183</v>
      </c>
      <c r="E102" s="185">
        <f t="shared" ref="E102:E119" si="19">SUM(J102:N102)</f>
        <v>0</v>
      </c>
      <c r="F102" s="235">
        <v>0</v>
      </c>
      <c r="G102" s="92">
        <v>81</v>
      </c>
      <c r="H102" s="92">
        <f t="shared" si="15"/>
        <v>81</v>
      </c>
      <c r="I102" s="84"/>
      <c r="J102" s="140">
        <v>0</v>
      </c>
      <c r="K102" s="141">
        <v>0</v>
      </c>
      <c r="L102" s="141">
        <v>0</v>
      </c>
      <c r="M102" s="141">
        <v>0</v>
      </c>
      <c r="N102" s="141">
        <v>0</v>
      </c>
      <c r="O102" s="154">
        <f t="shared" ref="O102:O119" si="20">E102*H102</f>
        <v>0</v>
      </c>
    </row>
    <row r="103" spans="1:15" ht="15" x14ac:dyDescent="0.25">
      <c r="A103" s="61" t="s">
        <v>285</v>
      </c>
      <c r="B103" s="186" t="s">
        <v>286</v>
      </c>
      <c r="C103" s="63" t="s">
        <v>287</v>
      </c>
      <c r="D103" s="63" t="s">
        <v>183</v>
      </c>
      <c r="E103" s="63">
        <f t="shared" si="19"/>
        <v>0</v>
      </c>
      <c r="F103" s="232">
        <v>0</v>
      </c>
      <c r="G103" s="66">
        <v>145.78</v>
      </c>
      <c r="H103" s="66">
        <f t="shared" si="15"/>
        <v>145.78</v>
      </c>
      <c r="I103" s="84"/>
      <c r="J103" s="67">
        <v>0</v>
      </c>
      <c r="K103" s="68">
        <v>0</v>
      </c>
      <c r="L103" s="68">
        <v>0</v>
      </c>
      <c r="M103" s="68">
        <v>0</v>
      </c>
      <c r="N103" s="68">
        <v>0</v>
      </c>
      <c r="O103" s="69">
        <f t="shared" si="20"/>
        <v>0</v>
      </c>
    </row>
    <row r="104" spans="1:15" ht="15" x14ac:dyDescent="0.25">
      <c r="A104" s="61" t="s">
        <v>288</v>
      </c>
      <c r="B104" s="186" t="s">
        <v>289</v>
      </c>
      <c r="C104" s="63" t="s">
        <v>175</v>
      </c>
      <c r="D104" s="63" t="s">
        <v>183</v>
      </c>
      <c r="E104" s="63">
        <f t="shared" si="19"/>
        <v>0</v>
      </c>
      <c r="F104" s="232">
        <v>0</v>
      </c>
      <c r="G104" s="66">
        <v>43.23</v>
      </c>
      <c r="H104" s="66">
        <f t="shared" si="15"/>
        <v>43.23</v>
      </c>
      <c r="I104" s="84"/>
      <c r="J104" s="67">
        <v>0</v>
      </c>
      <c r="K104" s="68">
        <v>0</v>
      </c>
      <c r="L104" s="68">
        <v>0</v>
      </c>
      <c r="M104" s="68">
        <v>0</v>
      </c>
      <c r="N104" s="68">
        <v>0</v>
      </c>
      <c r="O104" s="69">
        <f t="shared" si="20"/>
        <v>0</v>
      </c>
    </row>
    <row r="105" spans="1:15" ht="15" x14ac:dyDescent="0.25">
      <c r="A105" s="70" t="s">
        <v>290</v>
      </c>
      <c r="B105" s="65" t="s">
        <v>291</v>
      </c>
      <c r="C105" s="63" t="s">
        <v>214</v>
      </c>
      <c r="D105" s="63" t="s">
        <v>183</v>
      </c>
      <c r="E105" s="63">
        <f t="shared" si="19"/>
        <v>0</v>
      </c>
      <c r="F105" s="232">
        <v>0</v>
      </c>
      <c r="G105" s="66">
        <v>19.73</v>
      </c>
      <c r="H105" s="66">
        <f t="shared" si="15"/>
        <v>19.73</v>
      </c>
      <c r="I105" s="84"/>
      <c r="J105" s="67">
        <v>0</v>
      </c>
      <c r="K105" s="68">
        <v>0</v>
      </c>
      <c r="L105" s="68">
        <v>0</v>
      </c>
      <c r="M105" s="68">
        <v>0</v>
      </c>
      <c r="N105" s="68">
        <v>0</v>
      </c>
      <c r="O105" s="69">
        <f t="shared" si="20"/>
        <v>0</v>
      </c>
    </row>
    <row r="106" spans="1:15" ht="15" x14ac:dyDescent="0.25">
      <c r="A106" s="70" t="s">
        <v>292</v>
      </c>
      <c r="B106" s="65" t="s">
        <v>293</v>
      </c>
      <c r="C106" s="63" t="s">
        <v>175</v>
      </c>
      <c r="D106" s="63" t="s">
        <v>183</v>
      </c>
      <c r="E106" s="63">
        <f t="shared" si="19"/>
        <v>0</v>
      </c>
      <c r="F106" s="232">
        <v>0</v>
      </c>
      <c r="G106" s="66">
        <v>125.28</v>
      </c>
      <c r="H106" s="66">
        <f t="shared" si="15"/>
        <v>125.28</v>
      </c>
      <c r="I106" s="84"/>
      <c r="J106" s="67">
        <v>0</v>
      </c>
      <c r="K106" s="68">
        <v>0</v>
      </c>
      <c r="L106" s="68">
        <v>0</v>
      </c>
      <c r="M106" s="68">
        <v>0</v>
      </c>
      <c r="N106" s="68">
        <v>0</v>
      </c>
      <c r="O106" s="69">
        <f t="shared" si="20"/>
        <v>0</v>
      </c>
    </row>
    <row r="107" spans="1:15" ht="15" x14ac:dyDescent="0.25">
      <c r="A107" s="70" t="s">
        <v>294</v>
      </c>
      <c r="B107" s="65" t="s">
        <v>295</v>
      </c>
      <c r="C107" s="63" t="s">
        <v>193</v>
      </c>
      <c r="D107" s="63" t="s">
        <v>183</v>
      </c>
      <c r="E107" s="63">
        <f t="shared" si="19"/>
        <v>0</v>
      </c>
      <c r="F107" s="232">
        <v>0</v>
      </c>
      <c r="G107" s="66">
        <v>49.78</v>
      </c>
      <c r="H107" s="66">
        <f t="shared" si="15"/>
        <v>49.78</v>
      </c>
      <c r="I107" s="84"/>
      <c r="J107" s="67">
        <v>0</v>
      </c>
      <c r="K107" s="68">
        <v>0</v>
      </c>
      <c r="L107" s="68">
        <v>0</v>
      </c>
      <c r="M107" s="68">
        <v>0</v>
      </c>
      <c r="N107" s="68">
        <v>0</v>
      </c>
      <c r="O107" s="69">
        <f t="shared" si="20"/>
        <v>0</v>
      </c>
    </row>
    <row r="108" spans="1:15" ht="15" x14ac:dyDescent="0.25">
      <c r="A108" s="70" t="s">
        <v>296</v>
      </c>
      <c r="B108" s="65" t="s">
        <v>297</v>
      </c>
      <c r="C108" s="63" t="s">
        <v>193</v>
      </c>
      <c r="D108" s="63" t="s">
        <v>183</v>
      </c>
      <c r="E108" s="63">
        <f t="shared" si="19"/>
        <v>0</v>
      </c>
      <c r="F108" s="232">
        <v>0</v>
      </c>
      <c r="G108" s="66">
        <v>77.06</v>
      </c>
      <c r="H108" s="66">
        <f t="shared" si="15"/>
        <v>77.06</v>
      </c>
      <c r="I108" s="84"/>
      <c r="J108" s="67">
        <v>0</v>
      </c>
      <c r="K108" s="68">
        <v>0</v>
      </c>
      <c r="L108" s="68">
        <v>0</v>
      </c>
      <c r="M108" s="68">
        <v>0</v>
      </c>
      <c r="N108" s="68">
        <v>0</v>
      </c>
      <c r="O108" s="69">
        <f t="shared" si="20"/>
        <v>0</v>
      </c>
    </row>
    <row r="109" spans="1:15" ht="15" x14ac:dyDescent="0.25">
      <c r="A109" s="70" t="s">
        <v>298</v>
      </c>
      <c r="B109" s="65" t="s">
        <v>299</v>
      </c>
      <c r="C109" s="63" t="s">
        <v>214</v>
      </c>
      <c r="D109" s="63" t="s">
        <v>183</v>
      </c>
      <c r="E109" s="63">
        <f t="shared" si="19"/>
        <v>0</v>
      </c>
      <c r="F109" s="232">
        <v>0</v>
      </c>
      <c r="G109" s="66">
        <v>91</v>
      </c>
      <c r="H109" s="66">
        <f t="shared" si="15"/>
        <v>91</v>
      </c>
      <c r="I109" s="84"/>
      <c r="J109" s="67">
        <v>0</v>
      </c>
      <c r="K109" s="68">
        <v>0</v>
      </c>
      <c r="L109" s="68">
        <v>0</v>
      </c>
      <c r="M109" s="68">
        <v>0</v>
      </c>
      <c r="N109" s="68">
        <v>0</v>
      </c>
      <c r="O109" s="69">
        <f t="shared" si="20"/>
        <v>0</v>
      </c>
    </row>
    <row r="110" spans="1:15" ht="15" x14ac:dyDescent="0.25">
      <c r="A110" s="70" t="s">
        <v>300</v>
      </c>
      <c r="B110" s="65" t="s">
        <v>301</v>
      </c>
      <c r="C110" s="63" t="s">
        <v>214</v>
      </c>
      <c r="D110" s="63" t="s">
        <v>183</v>
      </c>
      <c r="E110" s="63">
        <f t="shared" si="19"/>
        <v>0</v>
      </c>
      <c r="F110" s="232">
        <v>0</v>
      </c>
      <c r="G110" s="66">
        <v>126.95</v>
      </c>
      <c r="H110" s="66">
        <f t="shared" si="15"/>
        <v>126.95</v>
      </c>
      <c r="I110" s="84"/>
      <c r="J110" s="67">
        <v>0</v>
      </c>
      <c r="K110" s="68">
        <v>0</v>
      </c>
      <c r="L110" s="68">
        <v>0</v>
      </c>
      <c r="M110" s="68">
        <v>0</v>
      </c>
      <c r="N110" s="68">
        <v>0</v>
      </c>
      <c r="O110" s="69">
        <f t="shared" si="20"/>
        <v>0</v>
      </c>
    </row>
    <row r="111" spans="1:15" ht="15" x14ac:dyDescent="0.25">
      <c r="A111" s="70" t="s">
        <v>302</v>
      </c>
      <c r="B111" s="187" t="s">
        <v>303</v>
      </c>
      <c r="C111" s="63" t="s">
        <v>304</v>
      </c>
      <c r="D111" s="63" t="s">
        <v>183</v>
      </c>
      <c r="E111" s="63">
        <f t="shared" si="19"/>
        <v>0</v>
      </c>
      <c r="F111" s="232">
        <v>0</v>
      </c>
      <c r="G111" s="66">
        <v>5.39</v>
      </c>
      <c r="H111" s="66">
        <f t="shared" si="15"/>
        <v>5.39</v>
      </c>
      <c r="I111" s="84"/>
      <c r="J111" s="67">
        <v>0</v>
      </c>
      <c r="K111" s="68">
        <v>0</v>
      </c>
      <c r="L111" s="68">
        <v>0</v>
      </c>
      <c r="M111" s="68">
        <v>0</v>
      </c>
      <c r="N111" s="68">
        <v>0</v>
      </c>
      <c r="O111" s="69">
        <f t="shared" si="20"/>
        <v>0</v>
      </c>
    </row>
    <row r="112" spans="1:15" ht="15" x14ac:dyDescent="0.25">
      <c r="A112" s="70" t="s">
        <v>305</v>
      </c>
      <c r="B112" s="187" t="s">
        <v>303</v>
      </c>
      <c r="C112" s="63" t="s">
        <v>187</v>
      </c>
      <c r="D112" s="63" t="s">
        <v>183</v>
      </c>
      <c r="E112" s="63">
        <f t="shared" si="19"/>
        <v>0</v>
      </c>
      <c r="F112" s="232">
        <v>0</v>
      </c>
      <c r="G112" s="66">
        <v>8.39</v>
      </c>
      <c r="H112" s="66">
        <f t="shared" si="15"/>
        <v>8.39</v>
      </c>
      <c r="I112" s="84"/>
      <c r="J112" s="67">
        <v>0</v>
      </c>
      <c r="K112" s="68">
        <v>0</v>
      </c>
      <c r="L112" s="68">
        <v>0</v>
      </c>
      <c r="M112" s="68">
        <v>0</v>
      </c>
      <c r="N112" s="68">
        <v>0</v>
      </c>
      <c r="O112" s="69">
        <f t="shared" si="20"/>
        <v>0</v>
      </c>
    </row>
    <row r="113" spans="1:17" ht="15" x14ac:dyDescent="0.25">
      <c r="A113" s="70" t="s">
        <v>306</v>
      </c>
      <c r="B113" s="187" t="s">
        <v>303</v>
      </c>
      <c r="C113" s="63" t="s">
        <v>189</v>
      </c>
      <c r="D113" s="63" t="s">
        <v>183</v>
      </c>
      <c r="E113" s="63">
        <f t="shared" si="19"/>
        <v>0</v>
      </c>
      <c r="F113" s="232">
        <v>0</v>
      </c>
      <c r="G113" s="66">
        <v>10.39</v>
      </c>
      <c r="H113" s="66">
        <f t="shared" si="15"/>
        <v>10.39</v>
      </c>
      <c r="I113" s="84"/>
      <c r="J113" s="67">
        <v>0</v>
      </c>
      <c r="K113" s="68">
        <v>0</v>
      </c>
      <c r="L113" s="68">
        <v>0</v>
      </c>
      <c r="M113" s="68">
        <v>0</v>
      </c>
      <c r="N113" s="68">
        <v>0</v>
      </c>
      <c r="O113" s="69">
        <f t="shared" si="20"/>
        <v>0</v>
      </c>
    </row>
    <row r="114" spans="1:17" ht="15" x14ac:dyDescent="0.25">
      <c r="A114" s="70" t="s">
        <v>307</v>
      </c>
      <c r="B114" s="187" t="s">
        <v>303</v>
      </c>
      <c r="C114" s="63" t="s">
        <v>191</v>
      </c>
      <c r="D114" s="63" t="s">
        <v>183</v>
      </c>
      <c r="E114" s="63">
        <f t="shared" si="19"/>
        <v>0</v>
      </c>
      <c r="F114" s="232">
        <v>0</v>
      </c>
      <c r="G114" s="66">
        <v>15.39</v>
      </c>
      <c r="H114" s="66">
        <f t="shared" si="15"/>
        <v>15.39</v>
      </c>
      <c r="I114" s="84"/>
      <c r="J114" s="67">
        <v>0</v>
      </c>
      <c r="K114" s="68">
        <v>0</v>
      </c>
      <c r="L114" s="68">
        <v>0</v>
      </c>
      <c r="M114" s="68">
        <v>0</v>
      </c>
      <c r="N114" s="68">
        <v>0</v>
      </c>
      <c r="O114" s="69">
        <f t="shared" si="20"/>
        <v>0</v>
      </c>
    </row>
    <row r="115" spans="1:17" ht="15" x14ac:dyDescent="0.25">
      <c r="A115" s="70" t="s">
        <v>308</v>
      </c>
      <c r="B115" s="187" t="s">
        <v>309</v>
      </c>
      <c r="C115" s="63" t="s">
        <v>189</v>
      </c>
      <c r="D115" s="63" t="s">
        <v>183</v>
      </c>
      <c r="E115" s="63">
        <f t="shared" si="19"/>
        <v>0</v>
      </c>
      <c r="F115" s="232">
        <v>0</v>
      </c>
      <c r="G115" s="66">
        <v>9.5</v>
      </c>
      <c r="H115" s="66">
        <f t="shared" si="15"/>
        <v>9.5</v>
      </c>
      <c r="I115" s="84"/>
      <c r="J115" s="67">
        <v>0</v>
      </c>
      <c r="K115" s="68">
        <v>0</v>
      </c>
      <c r="L115" s="68">
        <v>0</v>
      </c>
      <c r="M115" s="68">
        <v>0</v>
      </c>
      <c r="N115" s="68">
        <v>0</v>
      </c>
      <c r="O115" s="69">
        <f t="shared" si="20"/>
        <v>0</v>
      </c>
    </row>
    <row r="116" spans="1:17" ht="15" x14ac:dyDescent="0.25">
      <c r="A116" s="70" t="s">
        <v>310</v>
      </c>
      <c r="B116" s="187" t="s">
        <v>311</v>
      </c>
      <c r="C116" s="63" t="s">
        <v>189</v>
      </c>
      <c r="D116" s="63" t="s">
        <v>183</v>
      </c>
      <c r="E116" s="63">
        <f t="shared" si="19"/>
        <v>0</v>
      </c>
      <c r="F116" s="232">
        <v>0</v>
      </c>
      <c r="G116" s="66">
        <v>9.07</v>
      </c>
      <c r="H116" s="66">
        <f t="shared" si="15"/>
        <v>9.07</v>
      </c>
      <c r="I116" s="84"/>
      <c r="J116" s="67">
        <v>0</v>
      </c>
      <c r="K116" s="68">
        <v>0</v>
      </c>
      <c r="L116" s="68">
        <v>0</v>
      </c>
      <c r="M116" s="68">
        <v>0</v>
      </c>
      <c r="N116" s="68">
        <v>0</v>
      </c>
      <c r="O116" s="69">
        <f t="shared" si="20"/>
        <v>0</v>
      </c>
    </row>
    <row r="117" spans="1:17" ht="15" x14ac:dyDescent="0.25">
      <c r="A117" s="188" t="s">
        <v>312</v>
      </c>
      <c r="B117" s="189" t="s">
        <v>313</v>
      </c>
      <c r="C117" s="63" t="s">
        <v>314</v>
      </c>
      <c r="D117" s="63" t="s">
        <v>183</v>
      </c>
      <c r="E117" s="63">
        <f t="shared" si="19"/>
        <v>0</v>
      </c>
      <c r="F117" s="232">
        <v>0</v>
      </c>
      <c r="G117" s="66">
        <v>0.9</v>
      </c>
      <c r="H117" s="66">
        <f t="shared" si="15"/>
        <v>0.9</v>
      </c>
      <c r="I117" s="84"/>
      <c r="J117" s="67">
        <v>0</v>
      </c>
      <c r="K117" s="68">
        <v>0</v>
      </c>
      <c r="L117" s="68">
        <v>0</v>
      </c>
      <c r="M117" s="68">
        <v>0</v>
      </c>
      <c r="N117" s="68">
        <v>0</v>
      </c>
      <c r="O117" s="69">
        <f t="shared" si="20"/>
        <v>0</v>
      </c>
    </row>
    <row r="118" spans="1:17" ht="15" x14ac:dyDescent="0.25">
      <c r="A118" s="188" t="s">
        <v>315</v>
      </c>
      <c r="B118" s="189" t="s">
        <v>316</v>
      </c>
      <c r="C118" s="63" t="s">
        <v>317</v>
      </c>
      <c r="D118" s="63" t="s">
        <v>183</v>
      </c>
      <c r="E118" s="63">
        <f t="shared" si="19"/>
        <v>0</v>
      </c>
      <c r="F118" s="232">
        <v>0</v>
      </c>
      <c r="G118" s="66">
        <v>1.8</v>
      </c>
      <c r="H118" s="66">
        <f t="shared" si="15"/>
        <v>1.8</v>
      </c>
      <c r="I118" s="84"/>
      <c r="J118" s="67">
        <v>0</v>
      </c>
      <c r="K118" s="68">
        <v>0</v>
      </c>
      <c r="L118" s="68">
        <v>0</v>
      </c>
      <c r="M118" s="68">
        <v>0</v>
      </c>
      <c r="N118" s="68">
        <v>0</v>
      </c>
      <c r="O118" s="69">
        <f t="shared" si="20"/>
        <v>0</v>
      </c>
    </row>
    <row r="119" spans="1:17" ht="15.75" thickBot="1" x14ac:dyDescent="0.3">
      <c r="A119" s="71" t="s">
        <v>318</v>
      </c>
      <c r="B119" s="75" t="s">
        <v>319</v>
      </c>
      <c r="C119" s="73" t="s">
        <v>320</v>
      </c>
      <c r="D119" s="73" t="s">
        <v>183</v>
      </c>
      <c r="E119" s="73">
        <f t="shared" si="19"/>
        <v>0</v>
      </c>
      <c r="F119" s="233">
        <v>0</v>
      </c>
      <c r="G119" s="76">
        <v>40.56</v>
      </c>
      <c r="H119" s="76">
        <f t="shared" si="15"/>
        <v>40.56</v>
      </c>
      <c r="I119" s="84"/>
      <c r="J119" s="77">
        <v>0</v>
      </c>
      <c r="K119" s="78">
        <v>0</v>
      </c>
      <c r="L119" s="78">
        <v>0</v>
      </c>
      <c r="M119" s="78">
        <v>0</v>
      </c>
      <c r="N119" s="78">
        <v>0</v>
      </c>
      <c r="O119" s="79">
        <f t="shared" si="20"/>
        <v>0</v>
      </c>
    </row>
    <row r="120" spans="1:17" ht="15.75" thickBot="1" x14ac:dyDescent="0.3">
      <c r="A120" s="52"/>
      <c r="B120" s="52"/>
      <c r="C120" s="190"/>
      <c r="D120" s="190"/>
      <c r="E120" s="190"/>
      <c r="F120" s="240"/>
      <c r="G120" s="191"/>
      <c r="H120" s="191"/>
      <c r="I120" s="84"/>
      <c r="J120" s="192"/>
      <c r="K120" s="192"/>
      <c r="L120" s="192"/>
      <c r="M120" s="192"/>
      <c r="N120" s="192"/>
      <c r="O120" s="193"/>
    </row>
    <row r="121" spans="1:17" ht="16.5" thickBot="1" x14ac:dyDescent="0.3">
      <c r="A121" s="177"/>
      <c r="B121" s="178" t="s">
        <v>321</v>
      </c>
      <c r="C121" s="178"/>
      <c r="D121" s="178"/>
      <c r="E121" s="178"/>
      <c r="F121" s="241"/>
      <c r="G121" s="179"/>
      <c r="H121" s="179"/>
      <c r="I121" s="132"/>
      <c r="J121" s="180">
        <f t="shared" ref="J121:O121" si="21">J101+J87+J76+J62+J48+J14+J8</f>
        <v>8539.58</v>
      </c>
      <c r="K121" s="181">
        <f t="shared" si="21"/>
        <v>5415.5800000000008</v>
      </c>
      <c r="L121" s="181">
        <f t="shared" si="21"/>
        <v>8268.06</v>
      </c>
      <c r="M121" s="181">
        <f t="shared" si="21"/>
        <v>2053.34</v>
      </c>
      <c r="N121" s="181">
        <f t="shared" si="21"/>
        <v>5884.3000000000011</v>
      </c>
      <c r="O121" s="194">
        <f t="shared" si="21"/>
        <v>34837.46</v>
      </c>
    </row>
    <row r="122" spans="1:17" ht="15" x14ac:dyDescent="0.25">
      <c r="A122" s="52"/>
      <c r="B122" s="52"/>
      <c r="C122" s="190"/>
      <c r="D122" s="190"/>
      <c r="E122" s="190"/>
      <c r="F122" s="240"/>
      <c r="G122" s="191"/>
      <c r="H122" s="191"/>
      <c r="I122" s="84"/>
      <c r="J122" s="192"/>
      <c r="K122" s="192"/>
      <c r="L122" s="192"/>
      <c r="M122" s="192"/>
      <c r="N122" s="192"/>
      <c r="O122" s="193"/>
    </row>
    <row r="123" spans="1:17" ht="15" x14ac:dyDescent="0.25">
      <c r="A123" s="52"/>
      <c r="B123" s="52"/>
      <c r="C123" s="190"/>
      <c r="D123" s="190"/>
      <c r="E123" s="190"/>
      <c r="F123" s="240"/>
      <c r="G123" s="191"/>
      <c r="H123" s="191"/>
      <c r="I123" s="84"/>
      <c r="J123" s="192"/>
      <c r="K123" s="192"/>
      <c r="L123" s="192"/>
      <c r="M123" s="192"/>
      <c r="N123" s="192"/>
      <c r="O123" s="193"/>
    </row>
    <row r="124" spans="1:17" ht="15" x14ac:dyDescent="0.25">
      <c r="A124" s="52"/>
      <c r="B124" s="52"/>
      <c r="C124" s="190"/>
      <c r="D124" s="190"/>
      <c r="E124" s="190"/>
      <c r="F124" s="240"/>
      <c r="G124" s="191"/>
      <c r="H124" s="191"/>
      <c r="I124" s="84"/>
      <c r="J124" s="192"/>
      <c r="K124" s="192"/>
      <c r="L124" s="192"/>
      <c r="M124" s="192"/>
      <c r="N124" s="192"/>
      <c r="O124" s="193"/>
    </row>
    <row r="125" spans="1:17" ht="15" x14ac:dyDescent="0.25">
      <c r="A125" s="52"/>
      <c r="B125" s="52"/>
      <c r="C125" s="190"/>
      <c r="D125" s="190"/>
      <c r="E125" s="190"/>
      <c r="F125" s="240"/>
      <c r="G125" s="191"/>
      <c r="H125" s="191"/>
      <c r="I125" s="84"/>
      <c r="J125" s="192"/>
      <c r="K125" s="192"/>
      <c r="L125" s="192"/>
      <c r="M125" s="192"/>
      <c r="N125" s="192"/>
      <c r="O125" s="193"/>
      <c r="Q125" s="52"/>
    </row>
    <row r="126" spans="1:17" ht="15" x14ac:dyDescent="0.25">
      <c r="A126" s="52"/>
      <c r="B126" s="52"/>
      <c r="C126" s="190"/>
      <c r="D126" s="190"/>
      <c r="E126" s="190"/>
      <c r="F126" s="240"/>
      <c r="G126" s="191"/>
      <c r="H126" s="191"/>
      <c r="I126" s="84"/>
      <c r="J126" s="192"/>
      <c r="K126" s="192"/>
      <c r="L126" s="192"/>
      <c r="M126" s="192"/>
      <c r="N126" s="192"/>
      <c r="O126" s="193"/>
    </row>
    <row r="127" spans="1:17" ht="15.75" thickBot="1" x14ac:dyDescent="0.3">
      <c r="A127" s="52"/>
      <c r="B127" s="52"/>
      <c r="C127" s="190"/>
      <c r="D127" s="190"/>
      <c r="E127" s="190"/>
      <c r="F127" s="240"/>
      <c r="G127" s="191"/>
      <c r="H127" s="191"/>
      <c r="I127" s="84"/>
      <c r="J127" s="192"/>
      <c r="K127" s="192"/>
      <c r="L127" s="192"/>
      <c r="M127" s="192"/>
      <c r="N127" s="192"/>
      <c r="O127" s="193"/>
    </row>
    <row r="128" spans="1:17" s="202" customFormat="1" ht="16.5" thickBot="1" x14ac:dyDescent="0.3">
      <c r="A128" s="195"/>
      <c r="B128" s="196" t="s">
        <v>322</v>
      </c>
      <c r="C128" s="197"/>
      <c r="D128" s="197"/>
      <c r="E128" s="197"/>
      <c r="F128" s="242"/>
      <c r="G128" s="198"/>
      <c r="H128" s="198"/>
      <c r="I128" s="132"/>
      <c r="J128" s="199" t="s">
        <v>150</v>
      </c>
      <c r="K128" s="200" t="s">
        <v>151</v>
      </c>
      <c r="L128" s="200" t="s">
        <v>152</v>
      </c>
      <c r="M128" s="200" t="s">
        <v>153</v>
      </c>
      <c r="N128" s="200" t="s">
        <v>154</v>
      </c>
      <c r="O128" s="201"/>
    </row>
    <row r="129" spans="1:16" ht="15.75" thickBot="1" x14ac:dyDescent="0.3">
      <c r="A129" s="52"/>
      <c r="B129" s="52"/>
      <c r="C129" s="190"/>
      <c r="D129" s="190"/>
      <c r="E129" s="190"/>
      <c r="F129" s="240"/>
      <c r="G129" s="191"/>
      <c r="H129" s="191"/>
      <c r="I129" s="84"/>
      <c r="J129" s="192"/>
      <c r="K129" s="192"/>
      <c r="L129" s="192"/>
      <c r="M129" s="192"/>
      <c r="N129" s="192"/>
      <c r="O129" s="193"/>
      <c r="P129" s="52"/>
    </row>
    <row r="130" spans="1:16" ht="16.5" thickBot="1" x14ac:dyDescent="0.3">
      <c r="A130" s="203"/>
      <c r="B130" s="204" t="s">
        <v>323</v>
      </c>
      <c r="C130" s="204"/>
      <c r="D130" s="204"/>
      <c r="E130" s="204"/>
      <c r="F130" s="243"/>
      <c r="G130" s="205"/>
      <c r="H130" s="205"/>
      <c r="I130" s="132"/>
      <c r="J130" s="206">
        <f>(J131*$H131)+(J132*$H132)</f>
        <v>0</v>
      </c>
      <c r="K130" s="207">
        <f>(K131*$H131)+(K132*$H132)</f>
        <v>0</v>
      </c>
      <c r="L130" s="207">
        <f>(L131*$H131)+(L132*$H132)</f>
        <v>363.54999999999995</v>
      </c>
      <c r="M130" s="207">
        <f>(M131*$H131)+(M132*$H132)</f>
        <v>0</v>
      </c>
      <c r="N130" s="207">
        <f>(N131*$H131)+(N132*$H132)</f>
        <v>1154.8499999999999</v>
      </c>
      <c r="O130" s="208">
        <f>SUM(O131:O132)</f>
        <v>1518.3999999999999</v>
      </c>
    </row>
    <row r="131" spans="1:16" ht="15" x14ac:dyDescent="0.25">
      <c r="A131" s="209" t="s">
        <v>324</v>
      </c>
      <c r="B131" s="184" t="s">
        <v>325</v>
      </c>
      <c r="C131" s="185" t="s">
        <v>175</v>
      </c>
      <c r="D131" s="185" t="s">
        <v>183</v>
      </c>
      <c r="E131" s="185">
        <f t="shared" ref="E131:E132" si="22">SUM(J131:N131)</f>
        <v>15</v>
      </c>
      <c r="F131" s="235">
        <v>0</v>
      </c>
      <c r="G131" s="92">
        <v>76.989999999999995</v>
      </c>
      <c r="H131" s="92">
        <f t="shared" si="15"/>
        <v>76.989999999999995</v>
      </c>
      <c r="I131" s="84"/>
      <c r="J131" s="140">
        <v>0</v>
      </c>
      <c r="K131" s="141">
        <v>0</v>
      </c>
      <c r="L131" s="141">
        <v>0</v>
      </c>
      <c r="M131" s="141">
        <v>0</v>
      </c>
      <c r="N131" s="141">
        <v>15</v>
      </c>
      <c r="O131" s="154">
        <f t="shared" ref="O131:O132" si="23">E131*H131</f>
        <v>1154.8499999999999</v>
      </c>
    </row>
    <row r="132" spans="1:16" ht="15.75" thickBot="1" x14ac:dyDescent="0.3">
      <c r="A132" s="210" t="s">
        <v>326</v>
      </c>
      <c r="B132" s="211" t="s">
        <v>327</v>
      </c>
      <c r="C132" s="73" t="s">
        <v>175</v>
      </c>
      <c r="D132" s="73" t="s">
        <v>183</v>
      </c>
      <c r="E132" s="73">
        <f t="shared" si="22"/>
        <v>5</v>
      </c>
      <c r="F132" s="233">
        <v>0</v>
      </c>
      <c r="G132" s="76">
        <v>72.709999999999994</v>
      </c>
      <c r="H132" s="76">
        <f t="shared" si="15"/>
        <v>72.709999999999994</v>
      </c>
      <c r="I132" s="84"/>
      <c r="J132" s="77">
        <v>0</v>
      </c>
      <c r="K132" s="78">
        <v>0</v>
      </c>
      <c r="L132" s="78">
        <v>5</v>
      </c>
      <c r="M132" s="78">
        <v>0</v>
      </c>
      <c r="N132" s="78">
        <v>0</v>
      </c>
      <c r="O132" s="79">
        <f t="shared" si="23"/>
        <v>363.54999999999995</v>
      </c>
    </row>
    <row r="133" spans="1:16" ht="15" x14ac:dyDescent="0.25">
      <c r="A133" s="52"/>
      <c r="B133" s="52"/>
      <c r="C133" s="190"/>
      <c r="D133" s="190"/>
      <c r="E133" s="190"/>
      <c r="F133" s="240"/>
      <c r="G133" s="191"/>
      <c r="H133" s="191"/>
      <c r="I133" s="84"/>
      <c r="J133" s="192"/>
      <c r="K133" s="192"/>
      <c r="L133" s="192"/>
      <c r="M133" s="192"/>
      <c r="N133" s="192"/>
      <c r="O133" s="193"/>
    </row>
    <row r="134" spans="1:16" ht="15.75" thickBot="1" x14ac:dyDescent="0.3">
      <c r="A134" s="52"/>
      <c r="B134" s="52"/>
      <c r="C134" s="190"/>
      <c r="D134" s="190"/>
      <c r="E134" s="190"/>
      <c r="F134" s="240"/>
      <c r="G134" s="191"/>
      <c r="H134" s="191"/>
      <c r="I134" s="84"/>
    </row>
    <row r="135" spans="1:16" ht="16.5" thickBot="1" x14ac:dyDescent="0.3">
      <c r="A135" s="212"/>
      <c r="B135" s="129" t="s">
        <v>328</v>
      </c>
      <c r="C135" s="129"/>
      <c r="D135" s="129"/>
      <c r="E135" s="129"/>
      <c r="F135" s="237"/>
      <c r="G135" s="131"/>
      <c r="H135" s="131"/>
      <c r="I135" s="132"/>
      <c r="J135" s="213">
        <f>(J136*$H136)+(J137*$H137)</f>
        <v>0</v>
      </c>
      <c r="K135" s="214">
        <f>(K136*$H136)+(K137*$H137)</f>
        <v>127.5</v>
      </c>
      <c r="L135" s="214">
        <f>(L136*$H136)+(L137*$H137)</f>
        <v>212.5</v>
      </c>
      <c r="M135" s="214">
        <f>(M136*$H136)+(M137*$H137)</f>
        <v>8.5</v>
      </c>
      <c r="N135" s="214">
        <f>(N136*$H136)+(N137*$H137)</f>
        <v>255</v>
      </c>
      <c r="O135" s="215">
        <f>SUM(O136:O137)</f>
        <v>603.5</v>
      </c>
    </row>
    <row r="136" spans="1:16" ht="15.75" thickBot="1" x14ac:dyDescent="0.3">
      <c r="A136" s="216" t="s">
        <v>329</v>
      </c>
      <c r="B136" s="217" t="s">
        <v>330</v>
      </c>
      <c r="C136" s="218" t="s">
        <v>175</v>
      </c>
      <c r="D136" s="218" t="s">
        <v>183</v>
      </c>
      <c r="E136" s="218">
        <f t="shared" ref="E136" si="24">SUM(J136:N136)</f>
        <v>71</v>
      </c>
      <c r="F136" s="244">
        <v>0</v>
      </c>
      <c r="G136" s="219">
        <v>8.5</v>
      </c>
      <c r="H136" s="219">
        <f t="shared" si="15"/>
        <v>8.5</v>
      </c>
      <c r="I136" s="84"/>
      <c r="J136" s="220">
        <v>0</v>
      </c>
      <c r="K136" s="221">
        <v>15</v>
      </c>
      <c r="L136" s="221">
        <v>25</v>
      </c>
      <c r="M136" s="221">
        <v>1</v>
      </c>
      <c r="N136" s="221">
        <v>30</v>
      </c>
      <c r="O136" s="222">
        <f t="shared" ref="O136" si="25">E136*H136</f>
        <v>603.5</v>
      </c>
    </row>
    <row r="137" spans="1:16" x14ac:dyDescent="0.2">
      <c r="B137" s="52"/>
      <c r="E137" s="150"/>
      <c r="G137" s="35"/>
      <c r="I137" s="84"/>
    </row>
    <row r="138" spans="1:16" ht="13.5" thickBot="1" x14ac:dyDescent="0.25">
      <c r="B138" s="52"/>
      <c r="E138" s="150"/>
      <c r="G138" s="35"/>
      <c r="I138" s="84"/>
    </row>
    <row r="139" spans="1:16" ht="16.5" thickBot="1" x14ac:dyDescent="0.3">
      <c r="A139" s="223"/>
      <c r="B139" s="224" t="s">
        <v>331</v>
      </c>
      <c r="C139" s="224"/>
      <c r="D139" s="224"/>
      <c r="E139" s="224"/>
      <c r="F139" s="245"/>
      <c r="G139" s="225"/>
      <c r="H139" s="225"/>
      <c r="I139" s="132"/>
      <c r="J139" s="226">
        <f>(J140*$H140)+(J141*$H141)+(J142*$H142)+(J143*$H143)+(J146*$H146)+(J147*$H147)</f>
        <v>3809.97</v>
      </c>
      <c r="K139" s="227">
        <f>(K140*$H140)+(K141*$H141)+(K142*$H142)+(K143*$H143)+(K146*$H146)+(K147*$H147)</f>
        <v>4408.9699999999993</v>
      </c>
      <c r="L139" s="227">
        <f>(L140*$H140)+(L141*$H141)+(L142*$H142)+(L143*$H143)+(L146*$H146)+(L147*$H147)</f>
        <v>4408.9699999999993</v>
      </c>
      <c r="M139" s="227">
        <f>(M140*$H140)+(M141*$H141)+(M142*$H142)+(M143*$H143)+(M146*$H146)+(M147*$H147)</f>
        <v>599</v>
      </c>
      <c r="N139" s="227">
        <f>(N140*$H140)+(N141*$H141)+(N142*$H142)+(N143*$H143)+(N146*$H146)+(N147*$H147)</f>
        <v>4408.9699999999993</v>
      </c>
      <c r="O139" s="228">
        <f>SUM(O140:O147)</f>
        <v>19115.799999999996</v>
      </c>
    </row>
    <row r="140" spans="1:16" x14ac:dyDescent="0.2">
      <c r="A140" s="209" t="s">
        <v>332</v>
      </c>
      <c r="B140" s="91" t="s">
        <v>333</v>
      </c>
      <c r="C140" s="91"/>
      <c r="D140" s="91"/>
      <c r="E140" s="185">
        <f t="shared" ref="E140:E147" si="26">SUM(J140:N140)</f>
        <v>4</v>
      </c>
      <c r="F140" s="235">
        <v>0</v>
      </c>
      <c r="G140" s="154">
        <v>3150</v>
      </c>
      <c r="H140" s="154">
        <f t="shared" si="15"/>
        <v>3150</v>
      </c>
      <c r="I140" s="84"/>
      <c r="J140" s="140">
        <v>1</v>
      </c>
      <c r="K140" s="141">
        <v>1</v>
      </c>
      <c r="L140" s="141">
        <v>1</v>
      </c>
      <c r="M140" s="141">
        <v>0</v>
      </c>
      <c r="N140" s="141">
        <v>1</v>
      </c>
      <c r="O140" s="154">
        <f t="shared" ref="O140:O147" si="27">E140*H140</f>
        <v>12600</v>
      </c>
    </row>
    <row r="141" spans="1:16" x14ac:dyDescent="0.2">
      <c r="A141" s="70" t="s">
        <v>334</v>
      </c>
      <c r="B141" s="65" t="s">
        <v>335</v>
      </c>
      <c r="C141" s="65"/>
      <c r="D141" s="65"/>
      <c r="E141" s="63">
        <f t="shared" si="26"/>
        <v>1</v>
      </c>
      <c r="F141" s="232">
        <v>0</v>
      </c>
      <c r="G141" s="69">
        <v>599</v>
      </c>
      <c r="H141" s="69">
        <f t="shared" si="15"/>
        <v>599</v>
      </c>
      <c r="I141" s="84"/>
      <c r="J141" s="67">
        <v>0</v>
      </c>
      <c r="K141" s="68">
        <v>0</v>
      </c>
      <c r="L141" s="68">
        <v>0</v>
      </c>
      <c r="M141" s="68">
        <v>1</v>
      </c>
      <c r="N141" s="68">
        <v>0</v>
      </c>
      <c r="O141" s="69">
        <f t="shared" si="27"/>
        <v>599</v>
      </c>
    </row>
    <row r="142" spans="1:16" x14ac:dyDescent="0.2">
      <c r="A142" s="70" t="s">
        <v>336</v>
      </c>
      <c r="B142" s="65" t="s">
        <v>337</v>
      </c>
      <c r="C142" s="65"/>
      <c r="D142" s="65"/>
      <c r="E142" s="63">
        <f t="shared" si="26"/>
        <v>3</v>
      </c>
      <c r="F142" s="232">
        <v>0</v>
      </c>
      <c r="G142" s="69">
        <v>599</v>
      </c>
      <c r="H142" s="69">
        <f t="shared" si="15"/>
        <v>599</v>
      </c>
      <c r="I142" s="84"/>
      <c r="J142" s="67">
        <v>0</v>
      </c>
      <c r="K142" s="68">
        <v>1</v>
      </c>
      <c r="L142" s="68">
        <v>1</v>
      </c>
      <c r="M142" s="68">
        <v>0</v>
      </c>
      <c r="N142" s="68">
        <v>1</v>
      </c>
      <c r="O142" s="69">
        <f t="shared" si="27"/>
        <v>1797</v>
      </c>
    </row>
    <row r="143" spans="1:16" x14ac:dyDescent="0.2">
      <c r="A143" s="70" t="s">
        <v>338</v>
      </c>
      <c r="B143" s="65" t="s">
        <v>339</v>
      </c>
      <c r="C143" s="65"/>
      <c r="D143" s="65"/>
      <c r="E143" s="63">
        <f t="shared" si="26"/>
        <v>4</v>
      </c>
      <c r="F143" s="232">
        <v>0</v>
      </c>
      <c r="G143" s="69">
        <v>159.99</v>
      </c>
      <c r="H143" s="69">
        <f t="shared" ref="H143:H147" si="28">ROUND(G143*(1-F143),2)</f>
        <v>159.99</v>
      </c>
      <c r="I143" s="84"/>
      <c r="J143" s="67">
        <v>1</v>
      </c>
      <c r="K143" s="68">
        <v>1</v>
      </c>
      <c r="L143" s="68">
        <v>1</v>
      </c>
      <c r="M143" s="68">
        <v>0</v>
      </c>
      <c r="N143" s="68">
        <v>1</v>
      </c>
      <c r="O143" s="69">
        <f t="shared" si="27"/>
        <v>639.96</v>
      </c>
    </row>
    <row r="144" spans="1:16" x14ac:dyDescent="0.2">
      <c r="A144" s="70" t="s">
        <v>340</v>
      </c>
      <c r="B144" s="65" t="s">
        <v>341</v>
      </c>
      <c r="C144" s="65"/>
      <c r="D144" s="65"/>
      <c r="E144" s="63">
        <f t="shared" si="26"/>
        <v>4</v>
      </c>
      <c r="F144" s="232">
        <v>0</v>
      </c>
      <c r="G144" s="69">
        <v>159.99</v>
      </c>
      <c r="H144" s="69">
        <f t="shared" si="28"/>
        <v>159.99</v>
      </c>
      <c r="I144" s="84"/>
      <c r="J144" s="67">
        <v>1</v>
      </c>
      <c r="K144" s="68">
        <v>1</v>
      </c>
      <c r="L144" s="68">
        <v>1</v>
      </c>
      <c r="M144" s="68">
        <v>0</v>
      </c>
      <c r="N144" s="68">
        <v>1</v>
      </c>
      <c r="O144" s="69">
        <f t="shared" si="27"/>
        <v>639.96</v>
      </c>
    </row>
    <row r="145" spans="1:15" x14ac:dyDescent="0.2">
      <c r="A145" s="70" t="s">
        <v>342</v>
      </c>
      <c r="B145" s="65" t="s">
        <v>343</v>
      </c>
      <c r="C145" s="65"/>
      <c r="D145" s="65"/>
      <c r="E145" s="63">
        <f t="shared" si="26"/>
        <v>4</v>
      </c>
      <c r="F145" s="232">
        <v>0</v>
      </c>
      <c r="G145" s="69">
        <v>209.99</v>
      </c>
      <c r="H145" s="69">
        <f t="shared" si="28"/>
        <v>209.99</v>
      </c>
      <c r="I145" s="84"/>
      <c r="J145" s="67">
        <v>1</v>
      </c>
      <c r="K145" s="68">
        <v>1</v>
      </c>
      <c r="L145" s="68">
        <v>1</v>
      </c>
      <c r="M145" s="68">
        <v>0</v>
      </c>
      <c r="N145" s="68">
        <v>1</v>
      </c>
      <c r="O145" s="69">
        <f t="shared" si="27"/>
        <v>839.96</v>
      </c>
    </row>
    <row r="146" spans="1:15" x14ac:dyDescent="0.2">
      <c r="A146" s="70" t="s">
        <v>344</v>
      </c>
      <c r="B146" s="65" t="s">
        <v>345</v>
      </c>
      <c r="C146" s="65"/>
      <c r="D146" s="65"/>
      <c r="E146" s="63">
        <f t="shared" si="26"/>
        <v>8</v>
      </c>
      <c r="F146" s="232">
        <v>0</v>
      </c>
      <c r="G146" s="69">
        <v>249.99</v>
      </c>
      <c r="H146" s="69">
        <f t="shared" si="28"/>
        <v>249.99</v>
      </c>
      <c r="I146" s="84"/>
      <c r="J146" s="67">
        <v>2</v>
      </c>
      <c r="K146" s="68">
        <v>2</v>
      </c>
      <c r="L146" s="68">
        <v>2</v>
      </c>
      <c r="M146" s="68">
        <v>0</v>
      </c>
      <c r="N146" s="68">
        <v>2</v>
      </c>
      <c r="O146" s="69">
        <f t="shared" si="27"/>
        <v>1999.92</v>
      </c>
    </row>
    <row r="147" spans="1:15" ht="13.5" thickBot="1" x14ac:dyDescent="0.25">
      <c r="A147" s="71" t="s">
        <v>346</v>
      </c>
      <c r="B147" s="75" t="s">
        <v>347</v>
      </c>
      <c r="C147" s="75"/>
      <c r="D147" s="75"/>
      <c r="E147" s="73">
        <f t="shared" si="26"/>
        <v>0</v>
      </c>
      <c r="F147" s="233">
        <v>0</v>
      </c>
      <c r="G147" s="79">
        <v>29.99</v>
      </c>
      <c r="H147" s="79">
        <f t="shared" si="28"/>
        <v>29.99</v>
      </c>
      <c r="I147" s="84"/>
      <c r="J147" s="77">
        <v>0</v>
      </c>
      <c r="K147" s="78">
        <v>0</v>
      </c>
      <c r="L147" s="78">
        <v>0</v>
      </c>
      <c r="M147" s="78">
        <v>0</v>
      </c>
      <c r="N147" s="78">
        <v>0</v>
      </c>
      <c r="O147" s="79">
        <f t="shared" si="27"/>
        <v>0</v>
      </c>
    </row>
    <row r="148" spans="1:15" x14ac:dyDescent="0.2">
      <c r="G148" s="35"/>
      <c r="I148" s="84"/>
    </row>
    <row r="149" spans="1:15" ht="13.5" thickBot="1" x14ac:dyDescent="0.25">
      <c r="G149" s="35"/>
      <c r="I149" s="84"/>
    </row>
    <row r="150" spans="1:15" ht="16.5" thickBot="1" x14ac:dyDescent="0.3">
      <c r="A150" s="177"/>
      <c r="B150" s="178" t="s">
        <v>348</v>
      </c>
      <c r="C150" s="178"/>
      <c r="D150" s="178"/>
      <c r="E150" s="178"/>
      <c r="F150" s="241"/>
      <c r="G150" s="179"/>
      <c r="H150" s="179"/>
      <c r="I150" s="132"/>
      <c r="J150" s="180">
        <f>J130+J135+J139</f>
        <v>3809.97</v>
      </c>
      <c r="K150" s="181">
        <f t="shared" ref="K150:O150" si="29">K130+K135+K139</f>
        <v>4536.4699999999993</v>
      </c>
      <c r="L150" s="181">
        <f t="shared" si="29"/>
        <v>4985.0199999999995</v>
      </c>
      <c r="M150" s="181">
        <f t="shared" si="29"/>
        <v>607.5</v>
      </c>
      <c r="N150" s="181">
        <f t="shared" si="29"/>
        <v>5818.82</v>
      </c>
      <c r="O150" s="194">
        <f t="shared" si="29"/>
        <v>21237.699999999997</v>
      </c>
    </row>
    <row r="151" spans="1:15" x14ac:dyDescent="0.2">
      <c r="G151" s="35"/>
    </row>
    <row r="152" spans="1:15" x14ac:dyDescent="0.2">
      <c r="G152" s="35"/>
    </row>
    <row r="153" spans="1:15" x14ac:dyDescent="0.2">
      <c r="G153" s="35"/>
    </row>
    <row r="154" spans="1:15" x14ac:dyDescent="0.2">
      <c r="G154" s="35"/>
    </row>
    <row r="155" spans="1:15" x14ac:dyDescent="0.2">
      <c r="G155" s="35"/>
    </row>
    <row r="156" spans="1:15" x14ac:dyDescent="0.2">
      <c r="G156" s="35"/>
    </row>
    <row r="157" spans="1:15" x14ac:dyDescent="0.2">
      <c r="G157" s="35"/>
    </row>
    <row r="158" spans="1:15" x14ac:dyDescent="0.2">
      <c r="G158" s="35"/>
    </row>
    <row r="159" spans="1:15" x14ac:dyDescent="0.2">
      <c r="G159" s="35"/>
    </row>
    <row r="160" spans="1:15" x14ac:dyDescent="0.2">
      <c r="G160" s="35"/>
    </row>
    <row r="161" spans="7:7" x14ac:dyDescent="0.2">
      <c r="G161" s="35"/>
    </row>
    <row r="162" spans="7:7" x14ac:dyDescent="0.2">
      <c r="G162" s="35"/>
    </row>
    <row r="163" spans="7:7" x14ac:dyDescent="0.2">
      <c r="G163" s="35"/>
    </row>
    <row r="164" spans="7:7" x14ac:dyDescent="0.2">
      <c r="G164" s="35"/>
    </row>
    <row r="165" spans="7:7" x14ac:dyDescent="0.2">
      <c r="G165" s="35"/>
    </row>
    <row r="166" spans="7:7" x14ac:dyDescent="0.2">
      <c r="G166" s="35"/>
    </row>
    <row r="167" spans="7:7" x14ac:dyDescent="0.2">
      <c r="G167" s="35"/>
    </row>
    <row r="168" spans="7:7" x14ac:dyDescent="0.2">
      <c r="G168" s="35"/>
    </row>
    <row r="169" spans="7:7" x14ac:dyDescent="0.2">
      <c r="G169" s="35"/>
    </row>
    <row r="170" spans="7:7" x14ac:dyDescent="0.2">
      <c r="G170" s="35"/>
    </row>
    <row r="171" spans="7:7" x14ac:dyDescent="0.2">
      <c r="G171" s="35"/>
    </row>
    <row r="172" spans="7:7" x14ac:dyDescent="0.2">
      <c r="G172" s="35"/>
    </row>
    <row r="173" spans="7:7" x14ac:dyDescent="0.2">
      <c r="G173" s="35"/>
    </row>
    <row r="174" spans="7:7" x14ac:dyDescent="0.2">
      <c r="G174" s="35"/>
    </row>
    <row r="175" spans="7:7" x14ac:dyDescent="0.2">
      <c r="G175" s="35"/>
    </row>
    <row r="176" spans="7:7" x14ac:dyDescent="0.2">
      <c r="G176" s="35"/>
    </row>
    <row r="177" spans="7:7" x14ac:dyDescent="0.2">
      <c r="G177" s="35"/>
    </row>
    <row r="178" spans="7:7" x14ac:dyDescent="0.2">
      <c r="G178" s="35"/>
    </row>
    <row r="179" spans="7:7" x14ac:dyDescent="0.2">
      <c r="G179" s="35"/>
    </row>
    <row r="180" spans="7:7" x14ac:dyDescent="0.2">
      <c r="G180" s="35"/>
    </row>
    <row r="181" spans="7:7" x14ac:dyDescent="0.2">
      <c r="G181" s="35"/>
    </row>
    <row r="182" spans="7:7" x14ac:dyDescent="0.2">
      <c r="G182" s="35"/>
    </row>
    <row r="183" spans="7:7" x14ac:dyDescent="0.2">
      <c r="G183" s="35"/>
    </row>
    <row r="184" spans="7:7" x14ac:dyDescent="0.2">
      <c r="G184" s="35"/>
    </row>
    <row r="185" spans="7:7" x14ac:dyDescent="0.2">
      <c r="G185" s="35"/>
    </row>
    <row r="186" spans="7:7" x14ac:dyDescent="0.2">
      <c r="G186" s="35"/>
    </row>
    <row r="187" spans="7:7" x14ac:dyDescent="0.2">
      <c r="G187" s="35"/>
    </row>
    <row r="188" spans="7:7" x14ac:dyDescent="0.2">
      <c r="G188" s="35"/>
    </row>
    <row r="189" spans="7:7" x14ac:dyDescent="0.2">
      <c r="G189" s="35"/>
    </row>
    <row r="190" spans="7:7" x14ac:dyDescent="0.2">
      <c r="G190" s="35"/>
    </row>
    <row r="191" spans="7:7" x14ac:dyDescent="0.2">
      <c r="G191" s="35"/>
    </row>
    <row r="192" spans="7:7" x14ac:dyDescent="0.2">
      <c r="G192" s="35"/>
    </row>
    <row r="193" spans="7:7" x14ac:dyDescent="0.2">
      <c r="G193" s="35"/>
    </row>
    <row r="194" spans="7:7" x14ac:dyDescent="0.2">
      <c r="G194" s="35"/>
    </row>
    <row r="195" spans="7:7" x14ac:dyDescent="0.2">
      <c r="G195" s="35"/>
    </row>
    <row r="196" spans="7:7" x14ac:dyDescent="0.2">
      <c r="G196" s="35"/>
    </row>
  </sheetData>
  <mergeCells count="2">
    <mergeCell ref="B3:B4"/>
    <mergeCell ref="A1:K1"/>
  </mergeCells>
  <pageMargins left="0.25" right="0.25" top="0.5" bottom="0.75" header="0.3" footer="0.3"/>
  <pageSetup scale="58" fitToHeight="0" orientation="landscape" r:id="rId1"/>
  <headerFooter>
    <oddFooter>&amp;CPage &amp;P of &amp;N
&amp;R&amp;D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Academic</vt:lpstr>
      <vt:lpstr>Main</vt:lpstr>
      <vt:lpstr>Workforce</vt:lpstr>
      <vt:lpstr>Automotive</vt:lpstr>
      <vt:lpstr>Central Plant</vt:lpstr>
      <vt:lpstr>Cables &amp; Misc</vt:lpstr>
      <vt:lpstr>Academic!Print_Area</vt:lpstr>
      <vt:lpstr>Academic!Print_Titles</vt:lpstr>
      <vt:lpstr>Automotive!Print_Titles</vt:lpstr>
      <vt:lpstr>'Cables &amp; Misc'!Print_Titles</vt:lpstr>
      <vt:lpstr>'Central Plant'!Print_Titles</vt:lpstr>
      <vt:lpstr>Main!Print_Titles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james.jackson3</dc:creator>
  <cp:lastModifiedBy>Marilyn.VegaBurillo</cp:lastModifiedBy>
  <cp:lastPrinted>2019-01-29T22:36:38Z</cp:lastPrinted>
  <dcterms:created xsi:type="dcterms:W3CDTF">2019-01-11T17:41:50Z</dcterms:created>
  <dcterms:modified xsi:type="dcterms:W3CDTF">2019-02-13T17:30:33Z</dcterms:modified>
</cp:coreProperties>
</file>